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I GRAC\imagenes\PRODUCCION\"/>
    </mc:Choice>
  </mc:AlternateContent>
  <bookViews>
    <workbookView xWindow="0" yWindow="0" windowWidth="24000" windowHeight="9780" activeTab="2"/>
  </bookViews>
  <sheets>
    <sheet name="Serie Quinua" sheetId="6" r:id="rId1"/>
    <sheet name="Quinua Provincia" sheetId="4" r:id="rId2"/>
    <sheet name="Quinua Distrito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6" l="1"/>
  <c r="E52" i="6"/>
  <c r="D52" i="6"/>
  <c r="E48" i="6"/>
  <c r="E68" i="5"/>
  <c r="D48" i="6"/>
  <c r="E55" i="6"/>
  <c r="G55" i="6" s="1"/>
  <c r="E38" i="6"/>
  <c r="D38" i="6"/>
  <c r="E33" i="6"/>
  <c r="D33" i="6"/>
  <c r="G35" i="6"/>
  <c r="G36" i="6"/>
  <c r="G37" i="6"/>
  <c r="G39" i="6"/>
  <c r="G40" i="6"/>
  <c r="G41" i="6"/>
  <c r="G42" i="6"/>
  <c r="G43" i="6"/>
  <c r="G44" i="6"/>
  <c r="G45" i="6"/>
  <c r="G46" i="6"/>
  <c r="G47" i="6"/>
  <c r="G49" i="6"/>
  <c r="G50" i="6"/>
  <c r="G51" i="6"/>
  <c r="G53" i="6"/>
  <c r="G54" i="6"/>
  <c r="G56" i="6"/>
  <c r="G57" i="6"/>
  <c r="G58" i="6"/>
  <c r="G59" i="6"/>
  <c r="G60" i="6"/>
  <c r="G34" i="6"/>
  <c r="C9" i="6"/>
  <c r="D9" i="6"/>
  <c r="F35" i="6" s="1"/>
  <c r="F5" i="6"/>
  <c r="F6" i="6"/>
  <c r="F7" i="6"/>
  <c r="F8" i="6"/>
  <c r="F99" i="5"/>
  <c r="G99" i="5"/>
  <c r="F96" i="5"/>
  <c r="G96" i="5"/>
  <c r="F92" i="5"/>
  <c r="G92" i="5"/>
  <c r="F89" i="5"/>
  <c r="G89" i="5"/>
  <c r="F86" i="5"/>
  <c r="G86" i="5"/>
  <c r="E86" i="5"/>
  <c r="E89" i="5"/>
  <c r="E96" i="5"/>
  <c r="E99" i="5"/>
  <c r="H99" i="5"/>
  <c r="I99" i="5"/>
  <c r="I96" i="5"/>
  <c r="H96" i="5"/>
  <c r="H92" i="5"/>
  <c r="H86" i="5"/>
  <c r="I86" i="5"/>
  <c r="I89" i="5"/>
  <c r="H89" i="5"/>
  <c r="I92" i="5"/>
  <c r="E92" i="5"/>
  <c r="F80" i="5"/>
  <c r="G80" i="5"/>
  <c r="I80" i="5" s="1"/>
  <c r="E80" i="5"/>
  <c r="D22" i="4"/>
  <c r="D19" i="4"/>
  <c r="I68" i="5"/>
  <c r="H68" i="5"/>
  <c r="F76" i="5"/>
  <c r="G76" i="5"/>
  <c r="F72" i="5"/>
  <c r="G72" i="5"/>
  <c r="F69" i="5"/>
  <c r="G69" i="5"/>
  <c r="E76" i="5"/>
  <c r="E72" i="5"/>
  <c r="E69" i="5"/>
  <c r="D26" i="4"/>
  <c r="F34" i="5"/>
  <c r="F27" i="5" s="1"/>
  <c r="G34" i="5"/>
  <c r="E34" i="5"/>
  <c r="E27" i="5" s="1"/>
  <c r="F66" i="5"/>
  <c r="G66" i="5"/>
  <c r="E66" i="5"/>
  <c r="F61" i="5"/>
  <c r="G61" i="5"/>
  <c r="E61" i="5"/>
  <c r="F50" i="5"/>
  <c r="G50" i="5"/>
  <c r="E50" i="5"/>
  <c r="F47" i="5"/>
  <c r="G47" i="5"/>
  <c r="E47" i="5"/>
  <c r="F39" i="5"/>
  <c r="G39" i="5"/>
  <c r="E39" i="5"/>
  <c r="I21" i="5"/>
  <c r="H21" i="5"/>
  <c r="F21" i="5"/>
  <c r="G21" i="5"/>
  <c r="E21" i="5"/>
  <c r="F16" i="5"/>
  <c r="G16" i="5"/>
  <c r="E16" i="5"/>
  <c r="F10" i="5"/>
  <c r="G10" i="5"/>
  <c r="E10" i="5"/>
  <c r="I5" i="5"/>
  <c r="H5" i="5"/>
  <c r="F5" i="5"/>
  <c r="G5" i="5"/>
  <c r="E5" i="5"/>
  <c r="H6" i="5"/>
  <c r="I6" i="5"/>
  <c r="H7" i="5"/>
  <c r="I7" i="5"/>
  <c r="H8" i="5"/>
  <c r="I8" i="5"/>
  <c r="H9" i="5"/>
  <c r="I9" i="5"/>
  <c r="H11" i="5"/>
  <c r="I11" i="5"/>
  <c r="H12" i="5"/>
  <c r="I12" i="5"/>
  <c r="H13" i="5"/>
  <c r="I13" i="5"/>
  <c r="H14" i="5"/>
  <c r="I14" i="5"/>
  <c r="H15" i="5"/>
  <c r="I15" i="5"/>
  <c r="H17" i="5"/>
  <c r="I17" i="5"/>
  <c r="H18" i="5"/>
  <c r="I18" i="5"/>
  <c r="H19" i="5"/>
  <c r="I19" i="5"/>
  <c r="H20" i="5"/>
  <c r="I20" i="5"/>
  <c r="H22" i="5"/>
  <c r="I22" i="5"/>
  <c r="H23" i="5"/>
  <c r="I23" i="5"/>
  <c r="H24" i="5"/>
  <c r="I24" i="5"/>
  <c r="H25" i="5"/>
  <c r="I25" i="5"/>
  <c r="H26" i="5"/>
  <c r="I26" i="5"/>
  <c r="H29" i="5"/>
  <c r="I29" i="5"/>
  <c r="H30" i="5"/>
  <c r="I30" i="5"/>
  <c r="H31" i="5"/>
  <c r="I31" i="5"/>
  <c r="H32" i="5"/>
  <c r="I32" i="5"/>
  <c r="H33" i="5"/>
  <c r="I33" i="5"/>
  <c r="H35" i="5"/>
  <c r="I35" i="5"/>
  <c r="H36" i="5"/>
  <c r="I36" i="5"/>
  <c r="H37" i="5"/>
  <c r="I37" i="5"/>
  <c r="H38" i="5"/>
  <c r="I38" i="5"/>
  <c r="H40" i="5"/>
  <c r="I40" i="5"/>
  <c r="H42" i="5"/>
  <c r="I42" i="5"/>
  <c r="H43" i="5"/>
  <c r="I43" i="5"/>
  <c r="H44" i="5"/>
  <c r="I44" i="5"/>
  <c r="H45" i="5"/>
  <c r="I45" i="5"/>
  <c r="H46" i="5"/>
  <c r="I46" i="5"/>
  <c r="H48" i="5"/>
  <c r="I48" i="5"/>
  <c r="H49" i="5"/>
  <c r="I49" i="5"/>
  <c r="H51" i="5"/>
  <c r="I51" i="5"/>
  <c r="H52" i="5"/>
  <c r="I52" i="5"/>
  <c r="H53" i="5"/>
  <c r="I53" i="5"/>
  <c r="H54" i="5"/>
  <c r="I54" i="5"/>
  <c r="H56" i="5"/>
  <c r="I56" i="5"/>
  <c r="H57" i="5"/>
  <c r="I57" i="5"/>
  <c r="H58" i="5"/>
  <c r="I58" i="5"/>
  <c r="H59" i="5"/>
  <c r="I59" i="5"/>
  <c r="H60" i="5"/>
  <c r="I60" i="5"/>
  <c r="H62" i="5"/>
  <c r="I62" i="5"/>
  <c r="H63" i="5"/>
  <c r="I63" i="5"/>
  <c r="H64" i="5"/>
  <c r="I64" i="5"/>
  <c r="H65" i="5"/>
  <c r="I65" i="5"/>
  <c r="H67" i="5"/>
  <c r="I67" i="5"/>
  <c r="H70" i="5"/>
  <c r="I70" i="5"/>
  <c r="H71" i="5"/>
  <c r="I71" i="5"/>
  <c r="H73" i="5"/>
  <c r="I73" i="5"/>
  <c r="H74" i="5"/>
  <c r="I74" i="5"/>
  <c r="H75" i="5"/>
  <c r="I75" i="5"/>
  <c r="H77" i="5"/>
  <c r="I77" i="5"/>
  <c r="H78" i="5"/>
  <c r="I78" i="5"/>
  <c r="H79" i="5"/>
  <c r="I79" i="5"/>
  <c r="H82" i="5"/>
  <c r="I82" i="5"/>
  <c r="H84" i="5"/>
  <c r="I84" i="5"/>
  <c r="H87" i="5"/>
  <c r="I87" i="5"/>
  <c r="H88" i="5"/>
  <c r="I88" i="5"/>
  <c r="H90" i="5"/>
  <c r="I90" i="5"/>
  <c r="H91" i="5"/>
  <c r="I91" i="5"/>
  <c r="H93" i="5"/>
  <c r="I93" i="5"/>
  <c r="H94" i="5"/>
  <c r="I94" i="5"/>
  <c r="H95" i="5"/>
  <c r="I95" i="5"/>
  <c r="H97" i="5"/>
  <c r="I97" i="5"/>
  <c r="H98" i="5"/>
  <c r="I98" i="5"/>
  <c r="H100" i="5"/>
  <c r="I100" i="5"/>
  <c r="H101" i="5"/>
  <c r="I101" i="5"/>
  <c r="F26" i="4"/>
  <c r="E26" i="4"/>
  <c r="F22" i="4"/>
  <c r="H22" i="4" s="1"/>
  <c r="E22" i="4"/>
  <c r="G22" i="4" s="1"/>
  <c r="E19" i="4"/>
  <c r="F19" i="4"/>
  <c r="H19" i="4" s="1"/>
  <c r="F15" i="4"/>
  <c r="E15" i="4"/>
  <c r="D15" i="4"/>
  <c r="F9" i="4"/>
  <c r="H9" i="4" s="1"/>
  <c r="E9" i="4"/>
  <c r="D9" i="4"/>
  <c r="G5" i="4"/>
  <c r="H5" i="4"/>
  <c r="G6" i="4"/>
  <c r="H6" i="4"/>
  <c r="G7" i="4"/>
  <c r="H7" i="4"/>
  <c r="G8" i="4"/>
  <c r="H8" i="4"/>
  <c r="G10" i="4"/>
  <c r="H10" i="4"/>
  <c r="G11" i="4"/>
  <c r="H11" i="4"/>
  <c r="G12" i="4"/>
  <c r="H12" i="4"/>
  <c r="G13" i="4"/>
  <c r="H13" i="4"/>
  <c r="G14" i="4"/>
  <c r="H14" i="4"/>
  <c r="G16" i="4"/>
  <c r="H16" i="4"/>
  <c r="G17" i="4"/>
  <c r="H17" i="4"/>
  <c r="G18" i="4"/>
  <c r="H18" i="4"/>
  <c r="G20" i="4"/>
  <c r="H20" i="4"/>
  <c r="G21" i="4"/>
  <c r="H21" i="4"/>
  <c r="G23" i="4"/>
  <c r="H23" i="4"/>
  <c r="G24" i="4"/>
  <c r="H24" i="4"/>
  <c r="G25" i="4"/>
  <c r="H25" i="4"/>
  <c r="H4" i="4"/>
  <c r="G4" i="4"/>
  <c r="G38" i="6" l="1"/>
  <c r="G33" i="6"/>
  <c r="F59" i="6"/>
  <c r="F46" i="6"/>
  <c r="E4" i="6"/>
  <c r="F58" i="6"/>
  <c r="F54" i="6"/>
  <c r="F49" i="6"/>
  <c r="F45" i="6"/>
  <c r="F41" i="6"/>
  <c r="F37" i="6"/>
  <c r="F42" i="6"/>
  <c r="F34" i="6"/>
  <c r="F57" i="6"/>
  <c r="F44" i="6"/>
  <c r="F40" i="6"/>
  <c r="F36" i="6"/>
  <c r="F50" i="6"/>
  <c r="F60" i="6"/>
  <c r="F56" i="6"/>
  <c r="F53" i="6"/>
  <c r="F51" i="6"/>
  <c r="F47" i="6"/>
  <c r="F43" i="6"/>
  <c r="F39" i="6"/>
  <c r="G85" i="5"/>
  <c r="F85" i="5"/>
  <c r="I85" i="5" s="1"/>
  <c r="I83" i="5" s="1"/>
  <c r="I81" i="5" s="1"/>
  <c r="E85" i="5"/>
  <c r="H80" i="5"/>
  <c r="G68" i="5"/>
  <c r="F68" i="5"/>
  <c r="H26" i="4"/>
  <c r="G26" i="4"/>
  <c r="G27" i="5"/>
  <c r="E4" i="5"/>
  <c r="G4" i="5"/>
  <c r="F4" i="5"/>
  <c r="I61" i="5"/>
  <c r="I55" i="5"/>
  <c r="I16" i="5"/>
  <c r="I41" i="5"/>
  <c r="I39" i="5" s="1"/>
  <c r="I34" i="5" s="1"/>
  <c r="H61" i="5"/>
  <c r="H55" i="5"/>
  <c r="H41" i="5"/>
  <c r="H39" i="5" s="1"/>
  <c r="H34" i="5" s="1"/>
  <c r="H28" i="5"/>
  <c r="H16" i="5"/>
  <c r="I50" i="5"/>
  <c r="I47" i="5" s="1"/>
  <c r="I10" i="5"/>
  <c r="H50" i="5"/>
  <c r="H47" i="5" s="1"/>
  <c r="H10" i="5"/>
  <c r="I76" i="5"/>
  <c r="I72" i="5" s="1"/>
  <c r="I69" i="5" s="1"/>
  <c r="I28" i="5"/>
  <c r="H76" i="5"/>
  <c r="H72" i="5" s="1"/>
  <c r="H69" i="5" s="1"/>
  <c r="G15" i="4"/>
  <c r="G19" i="4"/>
  <c r="G9" i="4"/>
  <c r="H15" i="4"/>
  <c r="F48" i="6" l="1"/>
  <c r="F52" i="6"/>
  <c r="F55" i="6"/>
  <c r="F33" i="6"/>
  <c r="F38" i="6"/>
  <c r="G52" i="6"/>
  <c r="G48" i="6"/>
  <c r="H85" i="5"/>
  <c r="H83" i="5" s="1"/>
  <c r="H81" i="5" s="1"/>
  <c r="H66" i="5"/>
  <c r="I66" i="5"/>
  <c r="I27" i="5"/>
  <c r="H27" i="5"/>
  <c r="I4" i="5"/>
  <c r="H4" i="5"/>
  <c r="F4" i="6" l="1"/>
  <c r="F9" i="6" s="1"/>
  <c r="E5" i="6" l="1"/>
  <c r="E7" i="6"/>
  <c r="E6" i="6"/>
  <c r="E8" i="6"/>
</calcChain>
</file>

<file path=xl/sharedStrings.xml><?xml version="1.0" encoding="utf-8"?>
<sst xmlns="http://schemas.openxmlformats.org/spreadsheetml/2006/main" count="191" uniqueCount="48">
  <si>
    <t>Provincia</t>
  </si>
  <si>
    <t>Año</t>
  </si>
  <si>
    <t>Superficie Cosechada (Ha)</t>
  </si>
  <si>
    <t>Produccion (t)</t>
  </si>
  <si>
    <t>Rendimiento (t/ha.)</t>
  </si>
  <si>
    <t>Precio en Chacra (S/Kg.)</t>
  </si>
  <si>
    <t>2014</t>
  </si>
  <si>
    <t>2015</t>
  </si>
  <si>
    <t>2016</t>
  </si>
  <si>
    <t>2017</t>
  </si>
  <si>
    <t>2018</t>
  </si>
  <si>
    <t>CUTERVO</t>
  </si>
  <si>
    <t>Promedio</t>
  </si>
  <si>
    <t>Distrito</t>
  </si>
  <si>
    <t>Volumen de Produccion</t>
  </si>
  <si>
    <t>Rendimiento en Kg/ha.</t>
  </si>
  <si>
    <t>En Toneladas (t)</t>
  </si>
  <si>
    <t>En Porcentaje (%)</t>
  </si>
  <si>
    <t xml:space="preserve">TOTAL REGIONAL </t>
  </si>
  <si>
    <t>CAJABAMBA</t>
  </si>
  <si>
    <t>CAJAMARCA</t>
  </si>
  <si>
    <t>CELENDIN</t>
  </si>
  <si>
    <t>SAN MARCOS</t>
  </si>
  <si>
    <t>CACHACHI</t>
  </si>
  <si>
    <t>CONDEBAMBA</t>
  </si>
  <si>
    <t>SITACOCHA</t>
  </si>
  <si>
    <t>COSPAN</t>
  </si>
  <si>
    <t>LA LIBERTAD DE PALLAN</t>
  </si>
  <si>
    <t>MIGUEL IGLESIAS</t>
  </si>
  <si>
    <t>CHANCAY</t>
  </si>
  <si>
    <t>ICHOCAN</t>
  </si>
  <si>
    <t>JOSE MANUEL QUIROZ</t>
  </si>
  <si>
    <t>JOSE SABOGAL</t>
  </si>
  <si>
    <t>PEDRO GALVEZ</t>
  </si>
  <si>
    <t>CUADRO Nº 01.- EVOLUCION DE AREA COSECHADA, PRODUCCION, RENDIMIENTO Y  PRECIO EN CHACRA POR PROVINCIA - CULTIVO DE QUINUA
PERIODO: 2014 AL 2018</t>
  </si>
  <si>
    <t>CUADRO Nº 02.- EVOLUCION DE AREA COSECHADA, PRODUCCION, RENDIMIENTO Y  PRECIO EN CHACRA POR DISTRITO - CULTIVO DE QUINUA
PERIODO: 2014 AL 2018</t>
  </si>
  <si>
    <t>CHETILLA</t>
  </si>
  <si>
    <t>ENCAÑADA</t>
  </si>
  <si>
    <t>JESUS</t>
  </si>
  <si>
    <t>LLACANORA</t>
  </si>
  <si>
    <t>LOS BAÑOS DEL INCA</t>
  </si>
  <si>
    <t>NAMORA</t>
  </si>
  <si>
    <t>SAN JUAN</t>
  </si>
  <si>
    <t>CORTEGANA</t>
  </si>
  <si>
    <t>SAN LUIS DE LUCMA</t>
  </si>
  <si>
    <t>CUADRO Nº 3 .-  SUPERFICIE COSECHA, PRODUCCION Y  RENDIMIENTO PROMEDIO DE LOS AÑOS  2014-2018  POR PROVINCIAS Y A NIVEL REGIONAL
 CULTIVO DE QUINUA</t>
  </si>
  <si>
    <t>FIGURA Nº 1.- PRODUCCION REGIONAL DE QUINUA POR PROVINCIAS EN PORCENTAJE</t>
  </si>
  <si>
    <t>CUADRO Nº 4 .-  SUPERFICIE COSECHA, PRODUCCION Y  RENDIMIENTO PROMEDIO DE LOS AÑOS  2014-2018  POR DISTRITO, PROVINCIAS Y A NIVEL REGIONAL
 CULTIVO DE QUINUA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</si>
</sst>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9C9C9"/>
        <bgColor rgb="FFC9C9C9"/>
      </patternFill>
    </fill>
    <fill>
      <patternFill patternType="solid">
        <fgColor rgb="FFEDEDED"/>
        <bgColor rgb="FFEDEDED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/>
      </bottom>
      <diagonal/>
    </border>
    <border>
      <left/>
      <right/>
      <top style="thin">
        <color rgb="FFEDEDED"/>
      </top>
      <bottom style="thin">
        <color rgb="FFEDEDED"/>
      </bottom>
      <diagonal/>
    </border>
    <border>
      <left/>
      <right/>
      <top style="thin">
        <color rgb="FFEDEDED"/>
      </top>
      <bottom style="thin">
        <color rgb="FFA5A5A5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808080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FFFFFF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3" fillId="0" borderId="0" xfId="0" applyNumberFormat="1" applyFont="1" applyFill="1" applyBorder="1"/>
    <xf numFmtId="0" fontId="1" fillId="0" borderId="0" xfId="0" applyFont="1"/>
    <xf numFmtId="2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left" vertical="center" wrapText="1"/>
    </xf>
    <xf numFmtId="1" fontId="0" fillId="0" borderId="0" xfId="0" applyNumberFormat="1"/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" fontId="0" fillId="2" borderId="5" xfId="0" applyNumberFormat="1" applyFont="1" applyFill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4" fontId="1" fillId="3" borderId="6" xfId="0" applyNumberFormat="1" applyFont="1" applyFill="1" applyBorder="1"/>
    <xf numFmtId="4" fontId="1" fillId="0" borderId="5" xfId="0" applyNumberFormat="1" applyFont="1" applyBorder="1" applyAlignment="1">
      <alignment horizontal="right"/>
    </xf>
    <xf numFmtId="0" fontId="5" fillId="6" borderId="9" xfId="0" applyFont="1" applyFill="1" applyBorder="1"/>
    <xf numFmtId="0" fontId="8" fillId="0" borderId="9" xfId="0" applyFont="1" applyFill="1" applyBorder="1"/>
    <xf numFmtId="0" fontId="8" fillId="7" borderId="10" xfId="0" applyFont="1" applyFill="1" applyBorder="1"/>
    <xf numFmtId="0" fontId="3" fillId="7" borderId="10" xfId="0" applyFont="1" applyFill="1" applyBorder="1"/>
    <xf numFmtId="4" fontId="8" fillId="7" borderId="10" xfId="0" applyNumberFormat="1" applyFont="1" applyFill="1" applyBorder="1"/>
    <xf numFmtId="4" fontId="8" fillId="0" borderId="9" xfId="0" applyNumberFormat="1" applyFont="1" applyFill="1" applyBorder="1"/>
    <xf numFmtId="43" fontId="3" fillId="0" borderId="0" xfId="0" applyNumberFormat="1" applyFont="1" applyFill="1" applyBorder="1" applyAlignment="1">
      <alignment horizontal="right"/>
    </xf>
    <xf numFmtId="4" fontId="7" fillId="5" borderId="8" xfId="0" applyNumberFormat="1" applyFont="1" applyFill="1" applyBorder="1" applyAlignment="1">
      <alignment horizontal="right"/>
    </xf>
    <xf numFmtId="4" fontId="9" fillId="4" borderId="7" xfId="0" applyNumberFormat="1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 wrapText="1"/>
    </xf>
    <xf numFmtId="4" fontId="12" fillId="6" borderId="9" xfId="0" applyNumberFormat="1" applyFont="1" applyFill="1" applyBorder="1"/>
    <xf numFmtId="4" fontId="12" fillId="8" borderId="9" xfId="0" applyNumberFormat="1" applyFont="1" applyFill="1" applyBorder="1"/>
    <xf numFmtId="0" fontId="12" fillId="6" borderId="9" xfId="0" applyFont="1" applyFill="1" applyBorder="1"/>
    <xf numFmtId="0" fontId="13" fillId="9" borderId="11" xfId="0" applyFont="1" applyFill="1" applyBorder="1"/>
    <xf numFmtId="4" fontId="3" fillId="0" borderId="11" xfId="0" applyNumberFormat="1" applyFont="1" applyFill="1" applyBorder="1"/>
    <xf numFmtId="0" fontId="13" fillId="9" borderId="13" xfId="0" applyFont="1" applyFill="1" applyBorder="1"/>
    <xf numFmtId="0" fontId="13" fillId="9" borderId="14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2" fillId="0" borderId="9" xfId="0" applyFont="1" applyFill="1" applyBorder="1"/>
    <xf numFmtId="2" fontId="1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'Serie Quinua'!$E$3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'Serie Quinua'!$B$4:$B$8</c:f>
              <c:strCache>
                <c:ptCount val="5"/>
                <c:pt idx="0">
                  <c:v>CAJABAMBA</c:v>
                </c:pt>
                <c:pt idx="1">
                  <c:v>CAJAMARCA</c:v>
                </c:pt>
                <c:pt idx="2">
                  <c:v>CELENDIN</c:v>
                </c:pt>
                <c:pt idx="3">
                  <c:v>CUTERVO</c:v>
                </c:pt>
                <c:pt idx="4">
                  <c:v>SAN MARCOS</c:v>
                </c:pt>
              </c:strCache>
            </c:strRef>
          </c:cat>
          <c:val>
            <c:numRef>
              <c:f>'Serie Quinua'!$E$4:$E$8</c:f>
              <c:numCache>
                <c:formatCode>0.00</c:formatCode>
                <c:ptCount val="5"/>
                <c:pt idx="0">
                  <c:v>56.060353451150384</c:v>
                </c:pt>
                <c:pt idx="1">
                  <c:v>37.966822274091363</c:v>
                </c:pt>
                <c:pt idx="2">
                  <c:v>2.5100959579118975</c:v>
                </c:pt>
                <c:pt idx="3">
                  <c:v>2.1882294098032684</c:v>
                </c:pt>
                <c:pt idx="4">
                  <c:v>1.2744989070430888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4-40F0-8A36-7E4A15FA9BE4}"/>
            </c:ext>
          </c:extLst>
        </c:ser>
        <c:ser>
          <c:idx val="0"/>
          <c:order val="0"/>
          <c:tx>
            <c:strRef>
              <c:f>'Serie Quinua'!$E$3</c:f>
              <c:strCache>
                <c:ptCount val="1"/>
                <c:pt idx="0">
                  <c:v>En Porcentaje (%)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'Serie Quinua'!$B$4:$B$8</c:f>
              <c:strCache>
                <c:ptCount val="5"/>
                <c:pt idx="0">
                  <c:v>CAJABAMBA</c:v>
                </c:pt>
                <c:pt idx="1">
                  <c:v>CAJAMARCA</c:v>
                </c:pt>
                <c:pt idx="2">
                  <c:v>CELENDIN</c:v>
                </c:pt>
                <c:pt idx="3">
                  <c:v>CUTERVO</c:v>
                </c:pt>
                <c:pt idx="4">
                  <c:v>SAN MARCOS</c:v>
                </c:pt>
              </c:strCache>
            </c:strRef>
          </c:cat>
          <c:val>
            <c:numRef>
              <c:f>'Serie Quinua'!$E$4:$E$8</c:f>
              <c:numCache>
                <c:formatCode>0.00</c:formatCode>
                <c:ptCount val="5"/>
                <c:pt idx="0">
                  <c:v>56.060353451150384</c:v>
                </c:pt>
                <c:pt idx="1">
                  <c:v>37.966822274091363</c:v>
                </c:pt>
                <c:pt idx="2">
                  <c:v>2.5100959579118975</c:v>
                </c:pt>
                <c:pt idx="3">
                  <c:v>2.1882294098032684</c:v>
                </c:pt>
                <c:pt idx="4">
                  <c:v>1.2744989070430888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4-40F0-8A36-7E4A15FA9BE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11</xdr:row>
      <xdr:rowOff>49805</xdr:rowOff>
    </xdr:from>
    <xdr:to>
      <xdr:col>6</xdr:col>
      <xdr:colOff>-1</xdr:colOff>
      <xdr:row>27</xdr:row>
      <xdr:rowOff>83343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showGridLines="0" showRowColHeaders="0" view="pageBreakPreview" zoomScale="98" zoomScaleNormal="80" zoomScaleSheetLayoutView="98" workbookViewId="0">
      <selection activeCell="G24" sqref="G24"/>
    </sheetView>
  </sheetViews>
  <sheetFormatPr baseColWidth="10" defaultRowHeight="15" x14ac:dyDescent="0.25"/>
  <cols>
    <col min="1" max="1" width="17.28515625" customWidth="1"/>
    <col min="2" max="2" width="21.28515625" style="7" customWidth="1"/>
    <col min="3" max="3" width="26.5703125" bestFit="1" customWidth="1"/>
    <col min="4" max="4" width="14" customWidth="1"/>
    <col min="5" max="5" width="15.42578125" customWidth="1"/>
    <col min="6" max="6" width="15.85546875" customWidth="1"/>
    <col min="12" max="12" width="32.42578125" customWidth="1"/>
  </cols>
  <sheetData>
    <row r="1" spans="2:12" ht="57" customHeight="1" x14ac:dyDescent="0.25">
      <c r="B1" s="46" t="s">
        <v>45</v>
      </c>
      <c r="C1" s="46"/>
      <c r="D1" s="46"/>
      <c r="E1" s="46"/>
      <c r="F1" s="46"/>
      <c r="H1" s="11"/>
      <c r="I1" s="11"/>
      <c r="J1" s="11"/>
      <c r="K1" s="11"/>
      <c r="L1" s="11"/>
    </row>
    <row r="2" spans="2:12" s="7" customFormat="1" ht="15.75" x14ac:dyDescent="0.25">
      <c r="B2" s="44" t="s">
        <v>0</v>
      </c>
      <c r="C2" s="45" t="s">
        <v>2</v>
      </c>
      <c r="D2" s="45" t="s">
        <v>14</v>
      </c>
      <c r="E2" s="45"/>
      <c r="F2" s="45" t="s">
        <v>15</v>
      </c>
    </row>
    <row r="3" spans="2:12" s="7" customFormat="1" ht="31.5" x14ac:dyDescent="0.25">
      <c r="B3" s="44"/>
      <c r="C3" s="45"/>
      <c r="D3" s="8" t="s">
        <v>16</v>
      </c>
      <c r="E3" s="8" t="s">
        <v>17</v>
      </c>
      <c r="F3" s="45"/>
    </row>
    <row r="4" spans="2:12" ht="15.75" x14ac:dyDescent="0.25">
      <c r="B4" s="12" t="s">
        <v>19</v>
      </c>
      <c r="C4" s="13">
        <v>325.10000000000002</v>
      </c>
      <c r="D4" s="13">
        <v>403.49999999999989</v>
      </c>
      <c r="E4" s="27">
        <f>D4*100/$D$9</f>
        <v>56.060353451150384</v>
      </c>
      <c r="F4" s="13">
        <f>(D4/C4)*1000</f>
        <v>1241.1565672100887</v>
      </c>
      <c r="G4" s="10"/>
    </row>
    <row r="5" spans="2:12" ht="15.75" x14ac:dyDescent="0.25">
      <c r="B5" s="12" t="s">
        <v>20</v>
      </c>
      <c r="C5" s="13">
        <v>325</v>
      </c>
      <c r="D5" s="13">
        <v>273.26999999999992</v>
      </c>
      <c r="E5" s="27">
        <f>D5*100/$D$9</f>
        <v>37.966822274091363</v>
      </c>
      <c r="F5" s="13">
        <f t="shared" ref="F5:F8" si="0">(D5/C5)*1000</f>
        <v>840.83076923076908</v>
      </c>
      <c r="G5" s="10"/>
    </row>
    <row r="6" spans="2:12" ht="15.75" x14ac:dyDescent="0.25">
      <c r="B6" s="12" t="s">
        <v>21</v>
      </c>
      <c r="C6" s="13">
        <v>21.333333333333332</v>
      </c>
      <c r="D6" s="13">
        <v>18.066666666666666</v>
      </c>
      <c r="E6" s="27">
        <f>D6*100/$D$9</f>
        <v>2.5100959579118975</v>
      </c>
      <c r="F6" s="13">
        <f t="shared" si="0"/>
        <v>846.875</v>
      </c>
      <c r="G6" s="10"/>
    </row>
    <row r="7" spans="2:12" ht="15.75" x14ac:dyDescent="0.25">
      <c r="B7" s="12" t="s">
        <v>11</v>
      </c>
      <c r="C7" s="13">
        <v>7.75</v>
      </c>
      <c r="D7" s="13">
        <v>15.75</v>
      </c>
      <c r="E7" s="27">
        <f>D7*100/$D$9</f>
        <v>2.1882294098032684</v>
      </c>
      <c r="F7" s="13">
        <f t="shared" si="0"/>
        <v>2032.258064516129</v>
      </c>
      <c r="G7" s="10"/>
    </row>
    <row r="8" spans="2:12" ht="15.75" x14ac:dyDescent="0.25">
      <c r="B8" s="12" t="s">
        <v>22</v>
      </c>
      <c r="C8" s="13">
        <v>14.413333333333334</v>
      </c>
      <c r="D8" s="13">
        <v>9.173333333333332</v>
      </c>
      <c r="E8" s="27">
        <f>D8*100/$D$9</f>
        <v>1.2744989070430888</v>
      </c>
      <c r="F8" s="13">
        <f t="shared" si="0"/>
        <v>636.44773358001839</v>
      </c>
      <c r="G8" s="10"/>
    </row>
    <row r="9" spans="2:12" ht="15.75" x14ac:dyDescent="0.25">
      <c r="B9" s="9" t="s">
        <v>18</v>
      </c>
      <c r="C9" s="14">
        <f>SUM(C4:C8)</f>
        <v>693.59666666666669</v>
      </c>
      <c r="D9" s="14">
        <f>SUM(D4:D8)</f>
        <v>719.75999999999976</v>
      </c>
      <c r="E9" s="39">
        <v>100</v>
      </c>
      <c r="F9" s="17">
        <f>AVERAGE(F4:F8)</f>
        <v>1119.513626907401</v>
      </c>
    </row>
    <row r="11" spans="2:12" x14ac:dyDescent="0.25">
      <c r="B11" s="7" t="s">
        <v>46</v>
      </c>
    </row>
    <row r="30" spans="2:7" ht="38.25" customHeight="1" x14ac:dyDescent="0.25">
      <c r="B30" s="41" t="s">
        <v>47</v>
      </c>
      <c r="C30" s="41"/>
      <c r="D30" s="41"/>
      <c r="E30" s="41"/>
      <c r="F30" s="41"/>
      <c r="G30" s="41"/>
    </row>
    <row r="31" spans="2:7" x14ac:dyDescent="0.25">
      <c r="B31" s="42" t="s">
        <v>0</v>
      </c>
      <c r="C31" s="41" t="s">
        <v>13</v>
      </c>
      <c r="D31" s="43" t="s">
        <v>2</v>
      </c>
      <c r="E31" s="43" t="s">
        <v>14</v>
      </c>
      <c r="F31" s="43"/>
      <c r="G31" s="43" t="s">
        <v>15</v>
      </c>
    </row>
    <row r="32" spans="2:7" ht="25.5" customHeight="1" x14ac:dyDescent="0.25">
      <c r="B32" s="42"/>
      <c r="C32" s="41"/>
      <c r="D32" s="43"/>
      <c r="E32" s="28" t="s">
        <v>16</v>
      </c>
      <c r="F32" s="28" t="s">
        <v>17</v>
      </c>
      <c r="G32" s="43"/>
    </row>
    <row r="33" spans="2:7" x14ac:dyDescent="0.25">
      <c r="B33" s="31" t="s">
        <v>19</v>
      </c>
      <c r="C33" s="18"/>
      <c r="D33" s="29">
        <f>+SUM(D34:D37)</f>
        <v>325.09999999999997</v>
      </c>
      <c r="E33" s="29">
        <f>+SUM(E34:E37)</f>
        <v>403.50000000000006</v>
      </c>
      <c r="F33" s="29">
        <f>+SUM(F34:F37)</f>
        <v>56.060353451150405</v>
      </c>
      <c r="G33" s="30">
        <f>(E33/D33)*1000</f>
        <v>1241.1565672100894</v>
      </c>
    </row>
    <row r="34" spans="2:7" x14ac:dyDescent="0.25">
      <c r="B34" s="38"/>
      <c r="C34" s="19" t="s">
        <v>23</v>
      </c>
      <c r="D34" s="23">
        <v>75.5</v>
      </c>
      <c r="E34" s="23">
        <v>92.2</v>
      </c>
      <c r="F34" s="24">
        <f>E34*100/$D$9</f>
        <v>12.809825497388022</v>
      </c>
      <c r="G34" s="24">
        <f>IF(D34=0,0,(E34/D34)*1000)</f>
        <v>1221.1920529801325</v>
      </c>
    </row>
    <row r="35" spans="2:7" x14ac:dyDescent="0.25">
      <c r="B35" s="38"/>
      <c r="C35" s="19" t="s">
        <v>19</v>
      </c>
      <c r="D35" s="23">
        <v>84.2</v>
      </c>
      <c r="E35" s="23">
        <v>113.998</v>
      </c>
      <c r="F35" s="24">
        <f t="shared" ref="F35:F60" si="1">E35*100/$D$9</f>
        <v>15.838335000555748</v>
      </c>
      <c r="G35" s="24">
        <f t="shared" ref="G35:G60" si="2">IF(D35=0,0,(E35/D35)*1000)</f>
        <v>1353.895486935867</v>
      </c>
    </row>
    <row r="36" spans="2:7" x14ac:dyDescent="0.25">
      <c r="B36" s="38"/>
      <c r="C36" s="19" t="s">
        <v>24</v>
      </c>
      <c r="D36" s="23">
        <v>59.6</v>
      </c>
      <c r="E36" s="23">
        <v>65.33</v>
      </c>
      <c r="F36" s="24">
        <f t="shared" si="1"/>
        <v>9.0766366566633359</v>
      </c>
      <c r="G36" s="24">
        <f t="shared" si="2"/>
        <v>1096.1409395973153</v>
      </c>
    </row>
    <row r="37" spans="2:7" x14ac:dyDescent="0.25">
      <c r="B37" s="38"/>
      <c r="C37" s="19" t="s">
        <v>25</v>
      </c>
      <c r="D37" s="23">
        <v>105.8</v>
      </c>
      <c r="E37" s="23">
        <v>131.97200000000004</v>
      </c>
      <c r="F37" s="24">
        <f t="shared" si="1"/>
        <v>18.335556296543306</v>
      </c>
      <c r="G37" s="24">
        <f t="shared" si="2"/>
        <v>1247.3724007561439</v>
      </c>
    </row>
    <row r="38" spans="2:7" x14ac:dyDescent="0.25">
      <c r="B38" s="31" t="s">
        <v>20</v>
      </c>
      <c r="C38" s="18"/>
      <c r="D38" s="29">
        <f>+SUM(D39:D47)</f>
        <v>325</v>
      </c>
      <c r="E38" s="29">
        <f t="shared" ref="E38:F38" si="3">+SUM(E39:E47)</f>
        <v>273.27</v>
      </c>
      <c r="F38" s="29">
        <f t="shared" si="3"/>
        <v>37.966822274091378</v>
      </c>
      <c r="G38" s="30">
        <f>(E38/D38)*1000</f>
        <v>840.83076923076919</v>
      </c>
    </row>
    <row r="39" spans="2:7" x14ac:dyDescent="0.25">
      <c r="B39" s="38"/>
      <c r="C39" s="19" t="s">
        <v>20</v>
      </c>
      <c r="D39" s="23">
        <v>15</v>
      </c>
      <c r="E39" s="23">
        <v>8.2899999999999991</v>
      </c>
      <c r="F39" s="24">
        <f t="shared" si="1"/>
        <v>1.1517728131599425</v>
      </c>
      <c r="G39" s="24">
        <f t="shared" si="2"/>
        <v>552.66666666666663</v>
      </c>
    </row>
    <row r="40" spans="2:7" x14ac:dyDescent="0.25">
      <c r="B40" s="38"/>
      <c r="C40" s="19" t="s">
        <v>36</v>
      </c>
      <c r="D40" s="23">
        <v>4.4000000000000004</v>
      </c>
      <c r="E40" s="23">
        <v>3.92</v>
      </c>
      <c r="F40" s="24">
        <f t="shared" si="1"/>
        <v>0.54462598643992455</v>
      </c>
      <c r="G40" s="24">
        <f t="shared" si="2"/>
        <v>890.90909090909088</v>
      </c>
    </row>
    <row r="41" spans="2:7" x14ac:dyDescent="0.25">
      <c r="B41" s="38"/>
      <c r="C41" s="19" t="s">
        <v>26</v>
      </c>
      <c r="D41" s="23">
        <v>1</v>
      </c>
      <c r="E41" s="23">
        <v>0.8</v>
      </c>
      <c r="F41" s="24">
        <f t="shared" si="1"/>
        <v>0.11114816049794379</v>
      </c>
      <c r="G41" s="24">
        <f t="shared" si="2"/>
        <v>800</v>
      </c>
    </row>
    <row r="42" spans="2:7" x14ac:dyDescent="0.25">
      <c r="B42" s="38"/>
      <c r="C42" s="19" t="s">
        <v>37</v>
      </c>
      <c r="D42" s="23">
        <v>189.4</v>
      </c>
      <c r="E42" s="23">
        <v>169.21999999999997</v>
      </c>
      <c r="F42" s="24">
        <f t="shared" si="1"/>
        <v>23.510614649327557</v>
      </c>
      <c r="G42" s="24">
        <f t="shared" si="2"/>
        <v>893.45300950369563</v>
      </c>
    </row>
    <row r="43" spans="2:7" x14ac:dyDescent="0.25">
      <c r="B43" s="38"/>
      <c r="C43" s="19" t="s">
        <v>38</v>
      </c>
      <c r="D43" s="23">
        <v>10</v>
      </c>
      <c r="E43" s="23">
        <v>6.56</v>
      </c>
      <c r="F43" s="24">
        <f t="shared" si="1"/>
        <v>0.91141491608313907</v>
      </c>
      <c r="G43" s="24">
        <f t="shared" si="2"/>
        <v>655.99999999999989</v>
      </c>
    </row>
    <row r="44" spans="2:7" x14ac:dyDescent="0.25">
      <c r="B44" s="38"/>
      <c r="C44" s="19" t="s">
        <v>39</v>
      </c>
      <c r="D44" s="23">
        <v>11.8</v>
      </c>
      <c r="E44" s="23">
        <v>8.9</v>
      </c>
      <c r="F44" s="24">
        <f t="shared" si="1"/>
        <v>1.2365232855396247</v>
      </c>
      <c r="G44" s="24">
        <f t="shared" si="2"/>
        <v>754.23728813559319</v>
      </c>
    </row>
    <row r="45" spans="2:7" x14ac:dyDescent="0.25">
      <c r="B45" s="38"/>
      <c r="C45" s="19" t="s">
        <v>40</v>
      </c>
      <c r="D45" s="23">
        <v>23.8</v>
      </c>
      <c r="E45" s="23">
        <v>21.410000000000004</v>
      </c>
      <c r="F45" s="24">
        <f t="shared" si="1"/>
        <v>2.9746026453262213</v>
      </c>
      <c r="G45" s="24">
        <f t="shared" si="2"/>
        <v>899.57983193277323</v>
      </c>
    </row>
    <row r="46" spans="2:7" x14ac:dyDescent="0.25">
      <c r="B46" s="38"/>
      <c r="C46" s="19" t="s">
        <v>41</v>
      </c>
      <c r="D46" s="23">
        <v>67.599999999999994</v>
      </c>
      <c r="E46" s="23">
        <v>52.67</v>
      </c>
      <c r="F46" s="24">
        <f t="shared" si="1"/>
        <v>7.3177170167833747</v>
      </c>
      <c r="G46" s="24">
        <f t="shared" si="2"/>
        <v>779.14201183431965</v>
      </c>
    </row>
    <row r="47" spans="2:7" x14ac:dyDescent="0.25">
      <c r="B47" s="38"/>
      <c r="C47" s="19" t="s">
        <v>42</v>
      </c>
      <c r="D47" s="23">
        <v>2</v>
      </c>
      <c r="E47" s="23">
        <v>1.5</v>
      </c>
      <c r="F47" s="24">
        <f t="shared" si="1"/>
        <v>0.20840280093364461</v>
      </c>
      <c r="G47" s="24">
        <f t="shared" si="2"/>
        <v>750</v>
      </c>
    </row>
    <row r="48" spans="2:7" x14ac:dyDescent="0.25">
      <c r="B48" s="31" t="s">
        <v>21</v>
      </c>
      <c r="C48" s="18"/>
      <c r="D48" s="29">
        <f>+SUM(D49:D51)</f>
        <v>21.333333333333332</v>
      </c>
      <c r="E48" s="29">
        <f>+SUM(E49:E51)</f>
        <v>18.066666666666666</v>
      </c>
      <c r="F48" s="29">
        <f t="shared" ref="F48" si="4">+SUM(F49:F51)</f>
        <v>2.5100959579118971</v>
      </c>
      <c r="G48" s="30">
        <f>(E48/D48)*1000</f>
        <v>846.875</v>
      </c>
    </row>
    <row r="49" spans="2:7" x14ac:dyDescent="0.25">
      <c r="B49" s="38"/>
      <c r="C49" s="19" t="s">
        <v>43</v>
      </c>
      <c r="D49" s="23">
        <v>5.333333333333333</v>
      </c>
      <c r="E49" s="23">
        <v>4.4666666666666668</v>
      </c>
      <c r="F49" s="24">
        <f t="shared" si="1"/>
        <v>0.6205772294468529</v>
      </c>
      <c r="G49" s="24">
        <f t="shared" si="2"/>
        <v>837.5</v>
      </c>
    </row>
    <row r="50" spans="2:7" x14ac:dyDescent="0.25">
      <c r="B50" s="38"/>
      <c r="C50" s="19" t="s">
        <v>27</v>
      </c>
      <c r="D50" s="23">
        <v>10</v>
      </c>
      <c r="E50" s="23">
        <v>8.3333333333333339</v>
      </c>
      <c r="F50" s="24">
        <f t="shared" si="1"/>
        <v>1.1577933385202479</v>
      </c>
      <c r="G50" s="24">
        <f t="shared" si="2"/>
        <v>833.33333333333337</v>
      </c>
    </row>
    <row r="51" spans="2:7" x14ac:dyDescent="0.25">
      <c r="B51" s="38"/>
      <c r="C51" s="19" t="s">
        <v>28</v>
      </c>
      <c r="D51" s="23">
        <v>6</v>
      </c>
      <c r="E51" s="23">
        <v>5.2666666666666666</v>
      </c>
      <c r="F51" s="24">
        <f t="shared" si="1"/>
        <v>0.73172538994479663</v>
      </c>
      <c r="G51" s="24">
        <f t="shared" si="2"/>
        <v>877.77777777777771</v>
      </c>
    </row>
    <row r="52" spans="2:7" x14ac:dyDescent="0.25">
      <c r="B52" s="31" t="s">
        <v>11</v>
      </c>
      <c r="C52" s="18"/>
      <c r="D52" s="29">
        <f>+SUM(D53:D54)/2</f>
        <v>7.75</v>
      </c>
      <c r="E52" s="29">
        <f>+SUM(E53:E54)/2</f>
        <v>15.75</v>
      </c>
      <c r="F52" s="29">
        <f t="shared" ref="F52" si="5">+SUM(F53:F54)</f>
        <v>4.3764588196065368</v>
      </c>
      <c r="G52" s="30">
        <f>(E52/D52)*1000</f>
        <v>2032.258064516129</v>
      </c>
    </row>
    <row r="53" spans="2:7" x14ac:dyDescent="0.25">
      <c r="B53" s="38"/>
      <c r="C53" s="19" t="s">
        <v>11</v>
      </c>
      <c r="D53" s="23">
        <v>11.5</v>
      </c>
      <c r="E53" s="23">
        <v>25</v>
      </c>
      <c r="F53" s="24">
        <f t="shared" si="1"/>
        <v>3.4733800155607435</v>
      </c>
      <c r="G53" s="24">
        <f t="shared" si="2"/>
        <v>2173.9130434782605</v>
      </c>
    </row>
    <row r="54" spans="2:7" x14ac:dyDescent="0.25">
      <c r="B54" s="38"/>
      <c r="C54" s="19" t="s">
        <v>44</v>
      </c>
      <c r="D54" s="23">
        <v>4</v>
      </c>
      <c r="E54" s="23">
        <v>6.5</v>
      </c>
      <c r="F54" s="24">
        <f t="shared" si="1"/>
        <v>0.90307880404579333</v>
      </c>
      <c r="G54" s="24">
        <f t="shared" si="2"/>
        <v>1625</v>
      </c>
    </row>
    <row r="55" spans="2:7" x14ac:dyDescent="0.25">
      <c r="B55" s="31" t="s">
        <v>22</v>
      </c>
      <c r="C55" s="18"/>
      <c r="D55" s="29">
        <f>+SUM(D56:D60)</f>
        <v>14.413333333333334</v>
      </c>
      <c r="E55" s="29">
        <f t="shared" ref="E55:F55" si="6">+SUM(E56:E60)</f>
        <v>9.1733333333333338</v>
      </c>
      <c r="F55" s="29">
        <f t="shared" si="6"/>
        <v>1.274498907043089</v>
      </c>
      <c r="G55" s="30">
        <f>(E55/D55)*1000</f>
        <v>636.44773358001851</v>
      </c>
    </row>
    <row r="56" spans="2:7" x14ac:dyDescent="0.25">
      <c r="B56" s="38"/>
      <c r="C56" s="19" t="s">
        <v>29</v>
      </c>
      <c r="D56" s="23">
        <v>2</v>
      </c>
      <c r="E56" s="23">
        <v>1.3783333333333332</v>
      </c>
      <c r="F56" s="24">
        <f t="shared" si="1"/>
        <v>0.19149901819124898</v>
      </c>
      <c r="G56" s="24">
        <f t="shared" si="2"/>
        <v>689.16666666666663</v>
      </c>
    </row>
    <row r="57" spans="2:7" x14ac:dyDescent="0.25">
      <c r="B57" s="38"/>
      <c r="C57" s="19" t="s">
        <v>30</v>
      </c>
      <c r="D57" s="23">
        <v>3.6666666666666665</v>
      </c>
      <c r="E57" s="23">
        <v>2.3656666666666664</v>
      </c>
      <c r="F57" s="24">
        <f t="shared" si="1"/>
        <v>0.32867437293912793</v>
      </c>
      <c r="G57" s="24">
        <f t="shared" si="2"/>
        <v>645.18181818181813</v>
      </c>
    </row>
    <row r="58" spans="2:7" x14ac:dyDescent="0.25">
      <c r="B58" s="38"/>
      <c r="C58" s="19" t="s">
        <v>31</v>
      </c>
      <c r="D58" s="23">
        <v>2.5</v>
      </c>
      <c r="E58" s="23">
        <v>1.6433333333333333</v>
      </c>
      <c r="F58" s="24">
        <f t="shared" si="1"/>
        <v>0.2283168463561929</v>
      </c>
      <c r="G58" s="24">
        <f t="shared" si="2"/>
        <v>657.33333333333337</v>
      </c>
    </row>
    <row r="59" spans="2:7" x14ac:dyDescent="0.25">
      <c r="B59" s="38"/>
      <c r="C59" s="19" t="s">
        <v>32</v>
      </c>
      <c r="D59" s="23">
        <v>1.8333333333333333</v>
      </c>
      <c r="E59" s="23">
        <v>0.91999999999999993</v>
      </c>
      <c r="F59" s="24">
        <f t="shared" si="1"/>
        <v>0.12782038457263536</v>
      </c>
      <c r="G59" s="24">
        <f t="shared" si="2"/>
        <v>501.81818181818181</v>
      </c>
    </row>
    <row r="60" spans="2:7" x14ac:dyDescent="0.25">
      <c r="B60" s="38"/>
      <c r="C60" s="19" t="s">
        <v>33</v>
      </c>
      <c r="D60" s="23">
        <v>4.4133333333333331</v>
      </c>
      <c r="E60" s="23">
        <v>2.8660000000000001</v>
      </c>
      <c r="F60" s="24">
        <f t="shared" si="1"/>
        <v>0.3981882849838837</v>
      </c>
      <c r="G60" s="24">
        <f t="shared" si="2"/>
        <v>649.39577039274934</v>
      </c>
    </row>
  </sheetData>
  <mergeCells count="11">
    <mergeCell ref="B1:F1"/>
    <mergeCell ref="B2:B3"/>
    <mergeCell ref="C2:C3"/>
    <mergeCell ref="D2:E2"/>
    <mergeCell ref="F2:F3"/>
    <mergeCell ref="B30:G30"/>
    <mergeCell ref="B31:B32"/>
    <mergeCell ref="C31:C32"/>
    <mergeCell ref="D31:D32"/>
    <mergeCell ref="E31:F31"/>
    <mergeCell ref="G31:G32"/>
  </mergeCells>
  <pageMargins left="0.7" right="0.7" top="0.75" bottom="0.75" header="0.3" footer="0.3"/>
  <pageSetup paperSize="9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showRowColHeaders="0" view="pageBreakPreview" zoomScale="98" zoomScaleNormal="100" zoomScaleSheetLayoutView="98" workbookViewId="0">
      <selection activeCell="D16" sqref="D16"/>
    </sheetView>
  </sheetViews>
  <sheetFormatPr baseColWidth="10" defaultRowHeight="15" x14ac:dyDescent="0.25"/>
  <cols>
    <col min="1" max="1" width="14.42578125" customWidth="1"/>
    <col min="2" max="2" width="18" bestFit="1" customWidth="1"/>
    <col min="3" max="3" width="10.42578125" style="15" customWidth="1"/>
    <col min="6" max="6" width="11.42578125" hidden="1" customWidth="1"/>
  </cols>
  <sheetData>
    <row r="1" spans="2:8" ht="39.75" customHeight="1" x14ac:dyDescent="0.25">
      <c r="B1" s="40" t="s">
        <v>34</v>
      </c>
      <c r="C1" s="40"/>
      <c r="D1" s="40"/>
      <c r="E1" s="40"/>
      <c r="F1" s="40"/>
      <c r="G1" s="40"/>
      <c r="H1" s="40"/>
    </row>
    <row r="2" spans="2:8" ht="15.75" thickBot="1" x14ac:dyDescent="0.3"/>
    <row r="3" spans="2:8" ht="39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/>
      <c r="G3" s="3" t="s">
        <v>4</v>
      </c>
      <c r="H3" s="4" t="s">
        <v>5</v>
      </c>
    </row>
    <row r="4" spans="2:8" x14ac:dyDescent="0.25">
      <c r="B4" s="32" t="s">
        <v>19</v>
      </c>
      <c r="C4" s="36" t="s">
        <v>6</v>
      </c>
      <c r="D4" s="33">
        <v>135</v>
      </c>
      <c r="E4" s="33">
        <v>208.04000000000002</v>
      </c>
      <c r="F4" s="33">
        <v>2402.9300000000003</v>
      </c>
      <c r="G4" s="6">
        <f>+IF(D4=0,0,E4/D4)</f>
        <v>1.5410370370370372</v>
      </c>
      <c r="H4" s="6">
        <f>+IF(E4=0,0,F4/E4)</f>
        <v>11.550326860219188</v>
      </c>
    </row>
    <row r="5" spans="2:8" x14ac:dyDescent="0.25">
      <c r="B5" s="32"/>
      <c r="C5" s="36" t="s">
        <v>7</v>
      </c>
      <c r="D5" s="33">
        <v>192.5</v>
      </c>
      <c r="E5" s="33">
        <v>300.8</v>
      </c>
      <c r="F5" s="33">
        <v>1535.5700000000002</v>
      </c>
      <c r="G5" s="6">
        <f t="shared" ref="G5:G25" si="0">+IF(D5=0,0,E5/D5)</f>
        <v>1.5625974025974028</v>
      </c>
      <c r="H5" s="6">
        <f t="shared" ref="H5:H25" si="1">+IF(E5=0,0,F5/E5)</f>
        <v>5.1049534574468085</v>
      </c>
    </row>
    <row r="6" spans="2:8" x14ac:dyDescent="0.25">
      <c r="B6" s="32"/>
      <c r="C6" s="36" t="s">
        <v>8</v>
      </c>
      <c r="D6" s="33">
        <v>523</v>
      </c>
      <c r="E6" s="33">
        <v>449.30999999999995</v>
      </c>
      <c r="F6" s="33">
        <v>1476.4739999999999</v>
      </c>
      <c r="G6" s="6">
        <f t="shared" si="0"/>
        <v>0.85910133843212222</v>
      </c>
      <c r="H6" s="6">
        <f t="shared" si="1"/>
        <v>3.2860920077452094</v>
      </c>
    </row>
    <row r="7" spans="2:8" x14ac:dyDescent="0.25">
      <c r="B7" s="32"/>
      <c r="C7" s="36" t="s">
        <v>9</v>
      </c>
      <c r="D7" s="33">
        <v>350</v>
      </c>
      <c r="E7" s="33">
        <v>463.79999999999995</v>
      </c>
      <c r="F7" s="33">
        <v>2077.2600000000002</v>
      </c>
      <c r="G7" s="6">
        <f t="shared" si="0"/>
        <v>1.325142857142857</v>
      </c>
      <c r="H7" s="6">
        <f t="shared" si="1"/>
        <v>4.4787839586028468</v>
      </c>
    </row>
    <row r="8" spans="2:8" x14ac:dyDescent="0.25">
      <c r="B8" s="34"/>
      <c r="C8" s="36" t="s">
        <v>10</v>
      </c>
      <c r="D8" s="33">
        <v>425</v>
      </c>
      <c r="E8" s="33">
        <v>595.54999999999995</v>
      </c>
      <c r="F8" s="33">
        <v>2822.1800000000003</v>
      </c>
      <c r="G8" s="6">
        <f t="shared" si="0"/>
        <v>1.4012941176470588</v>
      </c>
      <c r="H8" s="6">
        <f t="shared" si="1"/>
        <v>4.7387792796574599</v>
      </c>
    </row>
    <row r="9" spans="2:8" x14ac:dyDescent="0.25">
      <c r="B9" s="35"/>
      <c r="C9" s="37" t="s">
        <v>12</v>
      </c>
      <c r="D9" s="16">
        <f>+AVERAGE(D4:D8)</f>
        <v>325.10000000000002</v>
      </c>
      <c r="E9" s="16">
        <f>+AVERAGE(E4:E8)</f>
        <v>403.49999999999994</v>
      </c>
      <c r="F9" s="16">
        <f>+AVERAGE(F4:F8)</f>
        <v>2062.8828000000003</v>
      </c>
      <c r="G9" s="16">
        <f>+E9/D9</f>
        <v>1.241156567210089</v>
      </c>
      <c r="H9" s="16">
        <f>+F9/E9</f>
        <v>5.1124728624535329</v>
      </c>
    </row>
    <row r="10" spans="2:8" x14ac:dyDescent="0.25">
      <c r="B10" s="32" t="s">
        <v>20</v>
      </c>
      <c r="C10" s="36" t="s">
        <v>6</v>
      </c>
      <c r="D10" s="33">
        <v>252</v>
      </c>
      <c r="E10" s="33">
        <v>231.65</v>
      </c>
      <c r="F10" s="33">
        <v>3826.0599999999995</v>
      </c>
      <c r="G10" s="6">
        <f t="shared" si="0"/>
        <v>0.91924603174603181</v>
      </c>
      <c r="H10" s="6">
        <f t="shared" si="1"/>
        <v>16.516555147852362</v>
      </c>
    </row>
    <row r="11" spans="2:8" x14ac:dyDescent="0.25">
      <c r="B11" s="32"/>
      <c r="C11" s="36" t="s">
        <v>7</v>
      </c>
      <c r="D11" s="33">
        <v>318</v>
      </c>
      <c r="E11" s="33">
        <v>278.55</v>
      </c>
      <c r="F11" s="33">
        <v>1664</v>
      </c>
      <c r="G11" s="6">
        <f t="shared" si="0"/>
        <v>0.87594339622641515</v>
      </c>
      <c r="H11" s="6">
        <f t="shared" si="1"/>
        <v>5.9737928558607072</v>
      </c>
    </row>
    <row r="12" spans="2:8" x14ac:dyDescent="0.25">
      <c r="B12" s="32"/>
      <c r="C12" s="36" t="s">
        <v>8</v>
      </c>
      <c r="D12" s="33">
        <v>340</v>
      </c>
      <c r="E12" s="33">
        <v>287.95</v>
      </c>
      <c r="F12" s="33">
        <v>1160.45</v>
      </c>
      <c r="G12" s="6">
        <f t="shared" si="0"/>
        <v>0.84691176470588236</v>
      </c>
      <c r="H12" s="6">
        <f t="shared" si="1"/>
        <v>4.030039937489148</v>
      </c>
    </row>
    <row r="13" spans="2:8" x14ac:dyDescent="0.25">
      <c r="B13" s="32"/>
      <c r="C13" s="36" t="s">
        <v>9</v>
      </c>
      <c r="D13" s="33">
        <v>353</v>
      </c>
      <c r="E13" s="33">
        <v>309.3</v>
      </c>
      <c r="F13" s="33">
        <v>1273.5999999999999</v>
      </c>
      <c r="G13" s="6">
        <f t="shared" si="0"/>
        <v>0.87620396600566575</v>
      </c>
      <c r="H13" s="6">
        <f t="shared" si="1"/>
        <v>4.1176850953766566</v>
      </c>
    </row>
    <row r="14" spans="2:8" x14ac:dyDescent="0.25">
      <c r="B14" s="34"/>
      <c r="C14" s="36" t="s">
        <v>10</v>
      </c>
      <c r="D14" s="33">
        <v>362</v>
      </c>
      <c r="E14" s="33">
        <v>258.89999999999998</v>
      </c>
      <c r="F14" s="33">
        <v>1074.3</v>
      </c>
      <c r="G14" s="6">
        <f t="shared" si="0"/>
        <v>0.7151933701657458</v>
      </c>
      <c r="H14" s="6">
        <f t="shared" si="1"/>
        <v>4.1494785631517965</v>
      </c>
    </row>
    <row r="15" spans="2:8" x14ac:dyDescent="0.25">
      <c r="B15" s="35"/>
      <c r="C15" s="37" t="s">
        <v>12</v>
      </c>
      <c r="D15" s="16">
        <f>+AVERAGE(D10:D14)</f>
        <v>325</v>
      </c>
      <c r="E15" s="16">
        <f>+AVERAGE(E10:E14)</f>
        <v>273.27</v>
      </c>
      <c r="F15" s="16">
        <f>+AVERAGE(F10:F14)</f>
        <v>1799.6819999999996</v>
      </c>
      <c r="G15" s="16">
        <f>+E15/D15</f>
        <v>0.84083076923076916</v>
      </c>
      <c r="H15" s="16">
        <f>+F15/E15</f>
        <v>6.5857284004830374</v>
      </c>
    </row>
    <row r="16" spans="2:8" x14ac:dyDescent="0.25">
      <c r="B16" s="32" t="s">
        <v>21</v>
      </c>
      <c r="C16" s="36" t="s">
        <v>8</v>
      </c>
      <c r="D16" s="33">
        <v>15</v>
      </c>
      <c r="E16" s="33">
        <v>13.5</v>
      </c>
      <c r="F16" s="33">
        <v>87.3</v>
      </c>
      <c r="G16" s="6">
        <f t="shared" si="0"/>
        <v>0.9</v>
      </c>
      <c r="H16" s="6">
        <f t="shared" si="1"/>
        <v>6.4666666666666668</v>
      </c>
    </row>
    <row r="17" spans="2:8" x14ac:dyDescent="0.25">
      <c r="B17" s="32"/>
      <c r="C17" s="36" t="s">
        <v>9</v>
      </c>
      <c r="D17" s="33">
        <v>20</v>
      </c>
      <c r="E17" s="33">
        <v>15.9</v>
      </c>
      <c r="F17" s="33">
        <v>87.1</v>
      </c>
      <c r="G17" s="6">
        <f t="shared" si="0"/>
        <v>0.79500000000000004</v>
      </c>
      <c r="H17" s="6">
        <f t="shared" si="1"/>
        <v>5.4779874213836477</v>
      </c>
    </row>
    <row r="18" spans="2:8" x14ac:dyDescent="0.25">
      <c r="B18" s="34"/>
      <c r="C18" s="36" t="s">
        <v>10</v>
      </c>
      <c r="D18" s="33">
        <v>29</v>
      </c>
      <c r="E18" s="33">
        <v>24.800000000000004</v>
      </c>
      <c r="F18" s="33">
        <v>116.30000000000001</v>
      </c>
      <c r="G18" s="6">
        <f t="shared" si="0"/>
        <v>0.8551724137931036</v>
      </c>
      <c r="H18" s="6">
        <f t="shared" si="1"/>
        <v>4.689516129032258</v>
      </c>
    </row>
    <row r="19" spans="2:8" x14ac:dyDescent="0.25">
      <c r="B19" s="35"/>
      <c r="C19" s="37" t="s">
        <v>12</v>
      </c>
      <c r="D19" s="16">
        <f>+AVERAGE(D16:D18)</f>
        <v>21.333333333333332</v>
      </c>
      <c r="E19" s="16">
        <f>+AVERAGE(E16:E18)</f>
        <v>18.066666666666666</v>
      </c>
      <c r="F19" s="16">
        <f>+AVERAGE(F16:F18)</f>
        <v>96.899999999999991</v>
      </c>
      <c r="G19" s="16">
        <f>+E19/D19</f>
        <v>0.84687500000000004</v>
      </c>
      <c r="H19" s="16">
        <f>+F19/E19</f>
        <v>5.3634686346863463</v>
      </c>
    </row>
    <row r="20" spans="2:8" x14ac:dyDescent="0.25">
      <c r="B20" s="32" t="s">
        <v>11</v>
      </c>
      <c r="C20" s="36" t="s">
        <v>6</v>
      </c>
      <c r="D20" s="33">
        <v>4</v>
      </c>
      <c r="E20" s="33">
        <v>6.5</v>
      </c>
      <c r="F20" s="33">
        <v>57.25</v>
      </c>
      <c r="G20" s="6">
        <f t="shared" si="0"/>
        <v>1.625</v>
      </c>
      <c r="H20" s="6">
        <f t="shared" si="1"/>
        <v>8.8076923076923084</v>
      </c>
    </row>
    <row r="21" spans="2:8" x14ac:dyDescent="0.25">
      <c r="B21" s="32"/>
      <c r="C21" s="36" t="s">
        <v>9</v>
      </c>
      <c r="D21" s="33">
        <v>11.5</v>
      </c>
      <c r="E21" s="33">
        <v>25</v>
      </c>
      <c r="F21" s="33">
        <v>64.900000000000006</v>
      </c>
      <c r="G21" s="6">
        <f t="shared" si="0"/>
        <v>2.1739130434782608</v>
      </c>
      <c r="H21" s="6">
        <f t="shared" si="1"/>
        <v>2.5960000000000001</v>
      </c>
    </row>
    <row r="22" spans="2:8" x14ac:dyDescent="0.25">
      <c r="B22" s="35"/>
      <c r="C22" s="37" t="s">
        <v>12</v>
      </c>
      <c r="D22" s="16">
        <f>+AVERAGE(D20:D21)</f>
        <v>7.75</v>
      </c>
      <c r="E22" s="16">
        <f>+AVERAGE(E20:E21)</f>
        <v>15.75</v>
      </c>
      <c r="F22" s="16">
        <f>+AVERAGE(F20:F21)</f>
        <v>61.075000000000003</v>
      </c>
      <c r="G22" s="16">
        <f>+E22/D22</f>
        <v>2.032258064516129</v>
      </c>
      <c r="H22" s="16">
        <f>+F22/E22</f>
        <v>3.8777777777777778</v>
      </c>
    </row>
    <row r="23" spans="2:8" x14ac:dyDescent="0.25">
      <c r="B23" s="32" t="s">
        <v>22</v>
      </c>
      <c r="C23" s="36" t="s">
        <v>7</v>
      </c>
      <c r="D23" s="33">
        <v>2</v>
      </c>
      <c r="E23" s="33">
        <v>1.6800000000000002</v>
      </c>
      <c r="F23" s="33">
        <v>7.12</v>
      </c>
      <c r="G23" s="6">
        <f t="shared" si="0"/>
        <v>0.84000000000000008</v>
      </c>
      <c r="H23" s="6">
        <f t="shared" si="1"/>
        <v>4.2380952380952381</v>
      </c>
    </row>
    <row r="24" spans="2:8" x14ac:dyDescent="0.25">
      <c r="B24" s="32"/>
      <c r="C24" s="36" t="s">
        <v>9</v>
      </c>
      <c r="D24" s="33">
        <v>21.240000000000002</v>
      </c>
      <c r="E24" s="33">
        <v>12.770999999999999</v>
      </c>
      <c r="F24" s="33">
        <v>56.305800000000005</v>
      </c>
      <c r="G24" s="6">
        <f t="shared" si="0"/>
        <v>0.6012711864406779</v>
      </c>
      <c r="H24" s="6">
        <f t="shared" si="1"/>
        <v>4.4088794926004233</v>
      </c>
    </row>
    <row r="25" spans="2:8" x14ac:dyDescent="0.25">
      <c r="B25" s="34"/>
      <c r="C25" s="36" t="s">
        <v>10</v>
      </c>
      <c r="D25" s="33">
        <v>20</v>
      </c>
      <c r="E25" s="33">
        <v>13.068999999999999</v>
      </c>
      <c r="F25" s="33">
        <v>59.823499999999996</v>
      </c>
      <c r="G25" s="6">
        <f t="shared" si="0"/>
        <v>0.65344999999999998</v>
      </c>
      <c r="H25" s="6">
        <f t="shared" si="1"/>
        <v>4.5775116688346467</v>
      </c>
    </row>
    <row r="26" spans="2:8" x14ac:dyDescent="0.25">
      <c r="B26" s="35"/>
      <c r="C26" s="37" t="s">
        <v>12</v>
      </c>
      <c r="D26" s="16">
        <f>+AVERAGE(D23:D25)</f>
        <v>14.413333333333334</v>
      </c>
      <c r="E26" s="16">
        <f>+AVERAGE(E23:E25)</f>
        <v>9.173333333333332</v>
      </c>
      <c r="F26" s="16">
        <f>+AVERAGE(F23:F25)</f>
        <v>41.083100000000002</v>
      </c>
      <c r="G26" s="16">
        <f>+E26/D26</f>
        <v>0.63644773358001838</v>
      </c>
      <c r="H26" s="16">
        <f>+F26/E26</f>
        <v>4.4785356104651175</v>
      </c>
    </row>
  </sheetData>
  <mergeCells count="1">
    <mergeCell ref="B1:H1"/>
  </mergeCells>
  <pageMargins left="0.7" right="0.7" top="0.75" bottom="0.75" header="0.3" footer="0.3"/>
  <pageSetup paperSize="9"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"/>
  <sheetViews>
    <sheetView showGridLines="0" showRowColHeaders="0" tabSelected="1" view="pageBreakPreview" zoomScale="112" zoomScaleNormal="100" zoomScaleSheetLayoutView="112" workbookViewId="0">
      <selection activeCell="E7" sqref="E7:E8"/>
    </sheetView>
  </sheetViews>
  <sheetFormatPr baseColWidth="10" defaultRowHeight="15" x14ac:dyDescent="0.25"/>
  <cols>
    <col min="2" max="2" width="12.85546875" style="7" bestFit="1" customWidth="1"/>
    <col min="3" max="3" width="20.5703125" bestFit="1" customWidth="1"/>
    <col min="4" max="4" width="11.42578125" style="15"/>
    <col min="5" max="5" width="11.85546875" bestFit="1" customWidth="1"/>
    <col min="7" max="7" width="11.42578125" hidden="1" customWidth="1"/>
  </cols>
  <sheetData>
    <row r="1" spans="2:9" ht="51.75" customHeight="1" x14ac:dyDescent="0.25">
      <c r="B1" s="40" t="s">
        <v>35</v>
      </c>
      <c r="C1" s="40"/>
      <c r="D1" s="40"/>
      <c r="E1" s="40"/>
      <c r="F1" s="40"/>
      <c r="G1" s="40"/>
      <c r="H1" s="40"/>
      <c r="I1" s="40"/>
    </row>
    <row r="2" spans="2:9" ht="10.5" customHeight="1" thickBot="1" x14ac:dyDescent="0.3"/>
    <row r="3" spans="2:9" ht="39" thickBot="1" x14ac:dyDescent="0.3">
      <c r="B3" s="1" t="s">
        <v>0</v>
      </c>
      <c r="C3" s="5" t="s">
        <v>13</v>
      </c>
      <c r="D3" s="2" t="s">
        <v>1</v>
      </c>
      <c r="E3" s="3" t="s">
        <v>2</v>
      </c>
      <c r="F3" s="3" t="s">
        <v>3</v>
      </c>
      <c r="G3" s="3"/>
      <c r="H3" s="3" t="s">
        <v>4</v>
      </c>
      <c r="I3" s="4" t="s">
        <v>5</v>
      </c>
    </row>
    <row r="4" spans="2:9" x14ac:dyDescent="0.25">
      <c r="B4" s="31" t="s">
        <v>19</v>
      </c>
      <c r="C4" s="18"/>
      <c r="D4" s="18"/>
      <c r="E4" s="26">
        <f>+E5+E10+E16+E21</f>
        <v>325.09999999999997</v>
      </c>
      <c r="F4" s="26">
        <f t="shared" ref="F4:G4" si="0">+F5+F10+F16+F21</f>
        <v>403.5</v>
      </c>
      <c r="G4" s="26">
        <f t="shared" si="0"/>
        <v>2062.8828000000003</v>
      </c>
      <c r="H4" s="26">
        <f>+F4/E4</f>
        <v>1.2411565672100893</v>
      </c>
      <c r="I4" s="26">
        <f>+G4/F4</f>
        <v>5.1124728624535321</v>
      </c>
    </row>
    <row r="5" spans="2:9" x14ac:dyDescent="0.25">
      <c r="B5" s="38"/>
      <c r="C5" s="20" t="s">
        <v>23</v>
      </c>
      <c r="D5" s="21"/>
      <c r="E5" s="22">
        <f>+SUM(E6:E9)/5</f>
        <v>75.5</v>
      </c>
      <c r="F5" s="22">
        <f t="shared" ref="F5:G5" si="1">+SUM(F6:F9)/5</f>
        <v>92.2</v>
      </c>
      <c r="G5" s="22">
        <f t="shared" si="1"/>
        <v>391.358</v>
      </c>
      <c r="H5" s="25">
        <f>+AVERAGE(H6:H9)</f>
        <v>1.3526326955188743</v>
      </c>
      <c r="I5" s="25">
        <f>+AVERAGE(I6:I9)</f>
        <v>4.3940595490398504</v>
      </c>
    </row>
    <row r="6" spans="2:9" x14ac:dyDescent="0.25">
      <c r="B6" s="38"/>
      <c r="C6" s="19"/>
      <c r="D6" s="19" t="s">
        <v>7</v>
      </c>
      <c r="E6" s="23">
        <v>40.5</v>
      </c>
      <c r="F6" s="23">
        <v>68.600000000000009</v>
      </c>
      <c r="G6" s="23">
        <v>360.91</v>
      </c>
      <c r="H6" s="24">
        <f t="shared" ref="H6:H67" si="2">+IF(E6=0,0,F6/E6)</f>
        <v>1.6938271604938273</v>
      </c>
      <c r="I6" s="24">
        <f t="shared" ref="I6:I67" si="3">+IF(F6=0,0,G6/F6)</f>
        <v>5.2610787172011655</v>
      </c>
    </row>
    <row r="7" spans="2:9" x14ac:dyDescent="0.25">
      <c r="B7" s="38"/>
      <c r="C7" s="19"/>
      <c r="D7" s="19" t="s">
        <v>8</v>
      </c>
      <c r="E7" s="23">
        <v>165</v>
      </c>
      <c r="F7" s="23">
        <v>148.6</v>
      </c>
      <c r="G7" s="23">
        <v>537.59</v>
      </c>
      <c r="H7" s="24">
        <f t="shared" si="2"/>
        <v>0.90060606060606052</v>
      </c>
      <c r="I7" s="24">
        <f t="shared" si="3"/>
        <v>3.6176985195154781</v>
      </c>
    </row>
    <row r="8" spans="2:9" x14ac:dyDescent="0.25">
      <c r="B8" s="38"/>
      <c r="C8" s="19"/>
      <c r="D8" s="19" t="s">
        <v>9</v>
      </c>
      <c r="E8" s="23">
        <v>82</v>
      </c>
      <c r="F8" s="23">
        <v>98.899999999999991</v>
      </c>
      <c r="G8" s="23">
        <v>434.23999999999995</v>
      </c>
      <c r="H8" s="24">
        <f t="shared" si="2"/>
        <v>1.2060975609756097</v>
      </c>
      <c r="I8" s="24">
        <f t="shared" si="3"/>
        <v>4.3906976744186048</v>
      </c>
    </row>
    <row r="9" spans="2:9" x14ac:dyDescent="0.25">
      <c r="B9" s="38"/>
      <c r="C9" s="19"/>
      <c r="D9" s="19" t="s">
        <v>10</v>
      </c>
      <c r="E9" s="23">
        <v>90</v>
      </c>
      <c r="F9" s="23">
        <v>144.9</v>
      </c>
      <c r="G9" s="23">
        <v>624.05000000000007</v>
      </c>
      <c r="H9" s="24">
        <f t="shared" si="2"/>
        <v>1.61</v>
      </c>
      <c r="I9" s="24">
        <f t="shared" si="3"/>
        <v>4.3067632850241546</v>
      </c>
    </row>
    <row r="10" spans="2:9" x14ac:dyDescent="0.25">
      <c r="B10" s="38"/>
      <c r="C10" s="20" t="s">
        <v>19</v>
      </c>
      <c r="D10" s="21"/>
      <c r="E10" s="22">
        <f>+SUM(E11:E15)/5</f>
        <v>84.2</v>
      </c>
      <c r="F10" s="22">
        <f t="shared" ref="F10:G10" si="4">+SUM(F11:F15)/5</f>
        <v>113.998</v>
      </c>
      <c r="G10" s="22">
        <f t="shared" si="4"/>
        <v>711.154</v>
      </c>
      <c r="H10" s="25">
        <f>+AVERAGE(H11:H15)</f>
        <v>1.4414622511927881</v>
      </c>
      <c r="I10" s="25">
        <f>+AVERAGE(I11:I15)</f>
        <v>6.0420993198548034</v>
      </c>
    </row>
    <row r="11" spans="2:9" x14ac:dyDescent="0.25">
      <c r="B11" s="38"/>
      <c r="C11" s="19"/>
      <c r="D11" s="19" t="s">
        <v>6</v>
      </c>
      <c r="E11" s="23">
        <v>76</v>
      </c>
      <c r="F11" s="23">
        <v>131.59</v>
      </c>
      <c r="G11" s="23">
        <v>1526.98</v>
      </c>
      <c r="H11" s="24">
        <f t="shared" si="2"/>
        <v>1.7314473684210527</v>
      </c>
      <c r="I11" s="24">
        <f t="shared" si="3"/>
        <v>11.604073257846341</v>
      </c>
    </row>
    <row r="12" spans="2:9" x14ac:dyDescent="0.25">
      <c r="B12" s="38"/>
      <c r="C12" s="19"/>
      <c r="D12" s="19" t="s">
        <v>7</v>
      </c>
      <c r="E12" s="23">
        <v>28</v>
      </c>
      <c r="F12" s="23">
        <v>50.499999999999993</v>
      </c>
      <c r="G12" s="23">
        <v>271.39999999999998</v>
      </c>
      <c r="H12" s="24">
        <f t="shared" si="2"/>
        <v>1.8035714285714284</v>
      </c>
      <c r="I12" s="24">
        <f t="shared" si="3"/>
        <v>5.3742574257425746</v>
      </c>
    </row>
    <row r="13" spans="2:9" x14ac:dyDescent="0.25">
      <c r="B13" s="38"/>
      <c r="C13" s="19"/>
      <c r="D13" s="19" t="s">
        <v>8</v>
      </c>
      <c r="E13" s="23">
        <v>108</v>
      </c>
      <c r="F13" s="23">
        <v>97</v>
      </c>
      <c r="G13" s="23">
        <v>347.98999999999995</v>
      </c>
      <c r="H13" s="24">
        <f t="shared" si="2"/>
        <v>0.89814814814814814</v>
      </c>
      <c r="I13" s="24">
        <f t="shared" si="3"/>
        <v>3.5875257731958756</v>
      </c>
    </row>
    <row r="14" spans="2:9" x14ac:dyDescent="0.25">
      <c r="B14" s="38"/>
      <c r="C14" s="19"/>
      <c r="D14" s="19" t="s">
        <v>9</v>
      </c>
      <c r="E14" s="23">
        <v>94</v>
      </c>
      <c r="F14" s="23">
        <v>125.9</v>
      </c>
      <c r="G14" s="23">
        <v>585.92000000000007</v>
      </c>
      <c r="H14" s="24">
        <f t="shared" si="2"/>
        <v>1.3393617021276596</v>
      </c>
      <c r="I14" s="24">
        <f t="shared" si="3"/>
        <v>4.6538522637013511</v>
      </c>
    </row>
    <row r="15" spans="2:9" x14ac:dyDescent="0.25">
      <c r="B15" s="38"/>
      <c r="C15" s="19"/>
      <c r="D15" s="19" t="s">
        <v>10</v>
      </c>
      <c r="E15" s="23">
        <v>115</v>
      </c>
      <c r="F15" s="23">
        <v>165</v>
      </c>
      <c r="G15" s="23">
        <v>823.4799999999999</v>
      </c>
      <c r="H15" s="24">
        <f t="shared" si="2"/>
        <v>1.4347826086956521</v>
      </c>
      <c r="I15" s="24">
        <f t="shared" si="3"/>
        <v>4.9907878787878781</v>
      </c>
    </row>
    <row r="16" spans="2:9" x14ac:dyDescent="0.25">
      <c r="B16" s="38"/>
      <c r="C16" s="20" t="s">
        <v>24</v>
      </c>
      <c r="D16" s="21"/>
      <c r="E16" s="22">
        <f>+SUM(E17:E20)/5</f>
        <v>59.6</v>
      </c>
      <c r="F16" s="22">
        <f t="shared" ref="F16:G16" si="5">+SUM(F17:F20)/5</f>
        <v>65.33</v>
      </c>
      <c r="G16" s="22">
        <f t="shared" si="5"/>
        <v>288.678</v>
      </c>
      <c r="H16" s="25">
        <f>+AVERAGE(H17:H21)</f>
        <v>1.2305906766865802</v>
      </c>
      <c r="I16" s="25">
        <f>+AVERAGE(I17:I21)</f>
        <v>4.7050775140284991</v>
      </c>
    </row>
    <row r="17" spans="2:9" x14ac:dyDescent="0.25">
      <c r="B17" s="38"/>
      <c r="C17" s="19"/>
      <c r="D17" s="19" t="s">
        <v>7</v>
      </c>
      <c r="E17" s="23">
        <v>28</v>
      </c>
      <c r="F17" s="23">
        <v>46.4</v>
      </c>
      <c r="G17" s="23">
        <v>227.35999999999999</v>
      </c>
      <c r="H17" s="24">
        <f t="shared" si="2"/>
        <v>1.657142857142857</v>
      </c>
      <c r="I17" s="24">
        <f t="shared" si="3"/>
        <v>4.8999999999999995</v>
      </c>
    </row>
    <row r="18" spans="2:9" x14ac:dyDescent="0.25">
      <c r="B18" s="38"/>
      <c r="C18" s="19"/>
      <c r="D18" s="19" t="s">
        <v>8</v>
      </c>
      <c r="E18" s="23">
        <v>125</v>
      </c>
      <c r="F18" s="23">
        <v>102.6</v>
      </c>
      <c r="G18" s="23">
        <v>370.78000000000003</v>
      </c>
      <c r="H18" s="24">
        <f t="shared" si="2"/>
        <v>0.82079999999999997</v>
      </c>
      <c r="I18" s="24">
        <f t="shared" si="3"/>
        <v>3.6138401559454194</v>
      </c>
    </row>
    <row r="19" spans="2:9" x14ac:dyDescent="0.25">
      <c r="B19" s="38"/>
      <c r="C19" s="19"/>
      <c r="D19" s="19" t="s">
        <v>9</v>
      </c>
      <c r="E19" s="23">
        <v>85</v>
      </c>
      <c r="F19" s="23">
        <v>112</v>
      </c>
      <c r="G19" s="23">
        <v>536</v>
      </c>
      <c r="H19" s="24">
        <f t="shared" si="2"/>
        <v>1.3176470588235294</v>
      </c>
      <c r="I19" s="24">
        <f t="shared" si="3"/>
        <v>4.7857142857142856</v>
      </c>
    </row>
    <row r="20" spans="2:9" x14ac:dyDescent="0.25">
      <c r="B20" s="38"/>
      <c r="C20" s="19"/>
      <c r="D20" s="19" t="s">
        <v>10</v>
      </c>
      <c r="E20" s="23">
        <v>60</v>
      </c>
      <c r="F20" s="23">
        <v>65.650000000000006</v>
      </c>
      <c r="G20" s="23">
        <v>309.25</v>
      </c>
      <c r="H20" s="24">
        <f t="shared" si="2"/>
        <v>1.0941666666666667</v>
      </c>
      <c r="I20" s="24">
        <f t="shared" si="3"/>
        <v>4.71058644325971</v>
      </c>
    </row>
    <row r="21" spans="2:9" x14ac:dyDescent="0.25">
      <c r="B21" s="38"/>
      <c r="C21" s="20" t="s">
        <v>25</v>
      </c>
      <c r="D21" s="21"/>
      <c r="E21" s="22">
        <f>+SUM(E22:E26)/5</f>
        <v>105.8</v>
      </c>
      <c r="F21" s="22">
        <f t="shared" ref="F21:G21" si="6">+SUM(F22:F26)/5</f>
        <v>131.97200000000001</v>
      </c>
      <c r="G21" s="22">
        <f t="shared" si="6"/>
        <v>671.69280000000003</v>
      </c>
      <c r="H21" s="25">
        <f>+AVERAGE(H22:H26)</f>
        <v>1.2631968007998478</v>
      </c>
      <c r="I21" s="25">
        <f>+AVERAGE(I22:I26)</f>
        <v>5.5152466852230804</v>
      </c>
    </row>
    <row r="22" spans="2:9" x14ac:dyDescent="0.25">
      <c r="B22" s="38"/>
      <c r="C22" s="19"/>
      <c r="D22" s="19" t="s">
        <v>6</v>
      </c>
      <c r="E22" s="23">
        <v>59</v>
      </c>
      <c r="F22" s="23">
        <v>76.45</v>
      </c>
      <c r="G22" s="23">
        <v>875.95</v>
      </c>
      <c r="H22" s="24">
        <f t="shared" si="2"/>
        <v>1.2957627118644068</v>
      </c>
      <c r="I22" s="24">
        <f t="shared" si="3"/>
        <v>11.457815565729234</v>
      </c>
    </row>
    <row r="23" spans="2:9" x14ac:dyDescent="0.25">
      <c r="B23" s="38"/>
      <c r="C23" s="19"/>
      <c r="D23" s="19" t="s">
        <v>7</v>
      </c>
      <c r="E23" s="23">
        <v>96</v>
      </c>
      <c r="F23" s="23">
        <v>135.30000000000001</v>
      </c>
      <c r="G23" s="23">
        <v>675.90000000000009</v>
      </c>
      <c r="H23" s="24">
        <f t="shared" si="2"/>
        <v>1.409375</v>
      </c>
      <c r="I23" s="24">
        <f t="shared" si="3"/>
        <v>4.995565410199557</v>
      </c>
    </row>
    <row r="24" spans="2:9" x14ac:dyDescent="0.25">
      <c r="B24" s="38"/>
      <c r="C24" s="19"/>
      <c r="D24" s="19" t="s">
        <v>8</v>
      </c>
      <c r="E24" s="23">
        <v>125</v>
      </c>
      <c r="F24" s="23">
        <v>101.11</v>
      </c>
      <c r="G24" s="23">
        <v>220.114</v>
      </c>
      <c r="H24" s="24">
        <f t="shared" si="2"/>
        <v>0.80888000000000004</v>
      </c>
      <c r="I24" s="24">
        <f t="shared" si="3"/>
        <v>2.1769755711601229</v>
      </c>
    </row>
    <row r="25" spans="2:9" x14ac:dyDescent="0.25">
      <c r="B25" s="38"/>
      <c r="C25" s="19"/>
      <c r="D25" s="19" t="s">
        <v>9</v>
      </c>
      <c r="E25" s="23">
        <v>89</v>
      </c>
      <c r="F25" s="23">
        <v>127</v>
      </c>
      <c r="G25" s="23">
        <v>521.1</v>
      </c>
      <c r="H25" s="24">
        <f t="shared" si="2"/>
        <v>1.4269662921348314</v>
      </c>
      <c r="I25" s="24">
        <f t="shared" si="3"/>
        <v>4.1031496062992128</v>
      </c>
    </row>
    <row r="26" spans="2:9" x14ac:dyDescent="0.25">
      <c r="B26" s="38"/>
      <c r="C26" s="19"/>
      <c r="D26" s="19" t="s">
        <v>10</v>
      </c>
      <c r="E26" s="23">
        <v>160</v>
      </c>
      <c r="F26" s="23">
        <v>220</v>
      </c>
      <c r="G26" s="23">
        <v>1065.4000000000001</v>
      </c>
      <c r="H26" s="24">
        <f t="shared" si="2"/>
        <v>1.375</v>
      </c>
      <c r="I26" s="24">
        <f t="shared" si="3"/>
        <v>4.8427272727272728</v>
      </c>
    </row>
    <row r="27" spans="2:9" x14ac:dyDescent="0.25">
      <c r="B27" s="31" t="s">
        <v>20</v>
      </c>
      <c r="C27" s="18"/>
      <c r="D27" s="18"/>
      <c r="E27" s="26">
        <f>+E28+E34+E39+E41+E47+E50+E55+E61+E66</f>
        <v>325</v>
      </c>
      <c r="F27" s="26">
        <f>+F28+F34+F39+F41+F47+F50+F55+F61+F66</f>
        <v>273.27</v>
      </c>
      <c r="G27" s="26">
        <f t="shared" ref="G27" si="7">+G28+G34+G39+G41+G47+G50+G55+G61+G66</f>
        <v>1799.6820000000002</v>
      </c>
      <c r="H27" s="26">
        <f>+F27/E27</f>
        <v>0.84083076923076916</v>
      </c>
      <c r="I27" s="26">
        <f>+G27/F27</f>
        <v>6.5857284004830401</v>
      </c>
    </row>
    <row r="28" spans="2:9" x14ac:dyDescent="0.25">
      <c r="B28" s="38"/>
      <c r="C28" s="20" t="s">
        <v>20</v>
      </c>
      <c r="D28" s="21"/>
      <c r="E28" s="22">
        <v>15</v>
      </c>
      <c r="F28" s="22">
        <v>8.2900000000000009</v>
      </c>
      <c r="G28" s="22">
        <v>44.75</v>
      </c>
      <c r="H28" s="25">
        <f>+AVERAGE(H29:H33)</f>
        <v>0.54423529411764693</v>
      </c>
      <c r="I28" s="25">
        <f>+AVERAGE(I29:I33)</f>
        <v>5.5314427464808169</v>
      </c>
    </row>
    <row r="29" spans="2:9" x14ac:dyDescent="0.25">
      <c r="B29" s="38"/>
      <c r="C29" s="19"/>
      <c r="D29" s="19" t="s">
        <v>6</v>
      </c>
      <c r="E29" s="23">
        <v>17</v>
      </c>
      <c r="F29" s="23">
        <v>10.4</v>
      </c>
      <c r="G29" s="23">
        <v>49.75</v>
      </c>
      <c r="H29" s="24">
        <f t="shared" si="2"/>
        <v>0.61176470588235299</v>
      </c>
      <c r="I29" s="24">
        <f t="shared" si="3"/>
        <v>4.7836538461538458</v>
      </c>
    </row>
    <row r="30" spans="2:9" x14ac:dyDescent="0.25">
      <c r="B30" s="38"/>
      <c r="C30" s="19"/>
      <c r="D30" s="19" t="s">
        <v>7</v>
      </c>
      <c r="E30" s="23">
        <v>13</v>
      </c>
      <c r="F30" s="23">
        <v>6.5</v>
      </c>
      <c r="G30" s="23">
        <v>51</v>
      </c>
      <c r="H30" s="24">
        <f t="shared" si="2"/>
        <v>0.5</v>
      </c>
      <c r="I30" s="24">
        <f t="shared" si="3"/>
        <v>7.8461538461538458</v>
      </c>
    </row>
    <row r="31" spans="2:9" x14ac:dyDescent="0.25">
      <c r="B31" s="38"/>
      <c r="C31" s="19"/>
      <c r="D31" s="19" t="s">
        <v>8</v>
      </c>
      <c r="E31" s="23">
        <v>17</v>
      </c>
      <c r="F31" s="23">
        <v>9.85</v>
      </c>
      <c r="G31" s="23">
        <v>53.449999999999996</v>
      </c>
      <c r="H31" s="24">
        <f t="shared" si="2"/>
        <v>0.57941176470588229</v>
      </c>
      <c r="I31" s="24">
        <f t="shared" si="3"/>
        <v>5.4263959390862944</v>
      </c>
    </row>
    <row r="32" spans="2:9" x14ac:dyDescent="0.25">
      <c r="B32" s="38"/>
      <c r="C32" s="19"/>
      <c r="D32" s="19" t="s">
        <v>9</v>
      </c>
      <c r="E32" s="23">
        <v>10</v>
      </c>
      <c r="F32" s="23">
        <v>4.8</v>
      </c>
      <c r="G32" s="23">
        <v>24</v>
      </c>
      <c r="H32" s="24">
        <f t="shared" si="2"/>
        <v>0.48</v>
      </c>
      <c r="I32" s="24">
        <f t="shared" si="3"/>
        <v>5</v>
      </c>
    </row>
    <row r="33" spans="2:9" x14ac:dyDescent="0.25">
      <c r="B33" s="38"/>
      <c r="C33" s="19"/>
      <c r="D33" s="19" t="s">
        <v>10</v>
      </c>
      <c r="E33" s="23">
        <v>18</v>
      </c>
      <c r="F33" s="23">
        <v>9.9</v>
      </c>
      <c r="G33" s="23">
        <v>45.55</v>
      </c>
      <c r="H33" s="24">
        <f t="shared" si="2"/>
        <v>0.55000000000000004</v>
      </c>
      <c r="I33" s="24">
        <f t="shared" si="3"/>
        <v>4.6010101010101003</v>
      </c>
    </row>
    <row r="34" spans="2:9" x14ac:dyDescent="0.25">
      <c r="B34" s="38"/>
      <c r="C34" s="20" t="s">
        <v>36</v>
      </c>
      <c r="D34" s="21"/>
      <c r="E34" s="22">
        <f>+SUM(E35:E38)/5</f>
        <v>4.4000000000000004</v>
      </c>
      <c r="F34" s="22">
        <f t="shared" ref="F34:G34" si="8">+SUM(F35:F38)/5</f>
        <v>3.9200000000000004</v>
      </c>
      <c r="G34" s="22">
        <f t="shared" si="8"/>
        <v>22.71</v>
      </c>
      <c r="H34" s="25">
        <f>+AVERAGE(H35:H39)</f>
        <v>0.89358108452950569</v>
      </c>
      <c r="I34" s="25">
        <f>+AVERAGE(I35:I39)</f>
        <v>6.3907952150461256</v>
      </c>
    </row>
    <row r="35" spans="2:9" x14ac:dyDescent="0.25">
      <c r="B35" s="38"/>
      <c r="C35" s="19"/>
      <c r="D35" s="19" t="s">
        <v>6</v>
      </c>
      <c r="E35" s="23">
        <v>5</v>
      </c>
      <c r="F35" s="23">
        <v>4.5999999999999996</v>
      </c>
      <c r="G35" s="23">
        <v>45.2</v>
      </c>
      <c r="H35" s="24">
        <f t="shared" si="2"/>
        <v>0.91999999999999993</v>
      </c>
      <c r="I35" s="24">
        <f t="shared" si="3"/>
        <v>9.8260869565217401</v>
      </c>
    </row>
    <row r="36" spans="2:9" x14ac:dyDescent="0.25">
      <c r="B36" s="38"/>
      <c r="C36" s="19"/>
      <c r="D36" s="19" t="s">
        <v>8</v>
      </c>
      <c r="E36" s="23">
        <v>4</v>
      </c>
      <c r="F36" s="23">
        <v>3.9</v>
      </c>
      <c r="G36" s="23">
        <v>19.95</v>
      </c>
      <c r="H36" s="24">
        <f t="shared" si="2"/>
        <v>0.97499999999999998</v>
      </c>
      <c r="I36" s="24">
        <f t="shared" si="3"/>
        <v>5.115384615384615</v>
      </c>
    </row>
    <row r="37" spans="2:9" x14ac:dyDescent="0.25">
      <c r="B37" s="38"/>
      <c r="C37" s="19"/>
      <c r="D37" s="19" t="s">
        <v>9</v>
      </c>
      <c r="E37" s="23">
        <v>5</v>
      </c>
      <c r="F37" s="23">
        <v>4</v>
      </c>
      <c r="G37" s="23">
        <v>20</v>
      </c>
      <c r="H37" s="24">
        <f t="shared" si="2"/>
        <v>0.8</v>
      </c>
      <c r="I37" s="24">
        <f t="shared" si="3"/>
        <v>5</v>
      </c>
    </row>
    <row r="38" spans="2:9" x14ac:dyDescent="0.25">
      <c r="B38" s="38"/>
      <c r="C38" s="19"/>
      <c r="D38" s="19" t="s">
        <v>10</v>
      </c>
      <c r="E38" s="23">
        <v>8</v>
      </c>
      <c r="F38" s="23">
        <v>7.1000000000000005</v>
      </c>
      <c r="G38" s="23">
        <v>28.400000000000002</v>
      </c>
      <c r="H38" s="24">
        <f t="shared" si="2"/>
        <v>0.88750000000000007</v>
      </c>
      <c r="I38" s="24">
        <f t="shared" si="3"/>
        <v>4</v>
      </c>
    </row>
    <row r="39" spans="2:9" x14ac:dyDescent="0.25">
      <c r="B39" s="38"/>
      <c r="C39" s="20" t="s">
        <v>26</v>
      </c>
      <c r="D39" s="21"/>
      <c r="E39" s="22">
        <f>+SUM(E40)/5</f>
        <v>1</v>
      </c>
      <c r="F39" s="22">
        <f t="shared" ref="F39:G39" si="9">+SUM(F40)/5</f>
        <v>0.8</v>
      </c>
      <c r="G39" s="22">
        <f t="shared" si="9"/>
        <v>4</v>
      </c>
      <c r="H39" s="25">
        <f>+AVERAGE(H40:H44)</f>
        <v>0.88540542264752786</v>
      </c>
      <c r="I39" s="25">
        <f>+AVERAGE(I40:I44)</f>
        <v>8.012504503324271</v>
      </c>
    </row>
    <row r="40" spans="2:9" x14ac:dyDescent="0.25">
      <c r="B40" s="38"/>
      <c r="C40" s="19"/>
      <c r="D40" s="19" t="s">
        <v>7</v>
      </c>
      <c r="E40" s="23">
        <v>5</v>
      </c>
      <c r="F40" s="23">
        <v>4</v>
      </c>
      <c r="G40" s="23">
        <v>20</v>
      </c>
      <c r="H40" s="24">
        <f t="shared" si="2"/>
        <v>0.8</v>
      </c>
      <c r="I40" s="24">
        <f t="shared" si="3"/>
        <v>5</v>
      </c>
    </row>
    <row r="41" spans="2:9" x14ac:dyDescent="0.25">
      <c r="B41" s="38"/>
      <c r="C41" s="20" t="s">
        <v>37</v>
      </c>
      <c r="D41" s="21"/>
      <c r="E41" s="22">
        <v>189.4</v>
      </c>
      <c r="F41" s="22">
        <v>169.21999999999997</v>
      </c>
      <c r="G41" s="22">
        <v>1303.72</v>
      </c>
      <c r="H41" s="25">
        <f>+AVERAGE(H42:H46)</f>
        <v>0.8878378522062732</v>
      </c>
      <c r="I41" s="25">
        <f>+AVERAGE(I42:I46)</f>
        <v>7.1770870861035592</v>
      </c>
    </row>
    <row r="42" spans="2:9" x14ac:dyDescent="0.25">
      <c r="B42" s="38"/>
      <c r="C42" s="19"/>
      <c r="D42" s="19" t="s">
        <v>6</v>
      </c>
      <c r="E42" s="23">
        <v>209</v>
      </c>
      <c r="F42" s="23">
        <v>197.8</v>
      </c>
      <c r="G42" s="23">
        <v>3560.3999999999996</v>
      </c>
      <c r="H42" s="24">
        <f t="shared" si="2"/>
        <v>0.94641148325358859</v>
      </c>
      <c r="I42" s="24">
        <f t="shared" si="3"/>
        <v>17.999999999999996</v>
      </c>
    </row>
    <row r="43" spans="2:9" x14ac:dyDescent="0.25">
      <c r="B43" s="38"/>
      <c r="C43" s="19"/>
      <c r="D43" s="19" t="s">
        <v>7</v>
      </c>
      <c r="E43" s="23">
        <v>209</v>
      </c>
      <c r="F43" s="23">
        <v>188.1</v>
      </c>
      <c r="G43" s="23">
        <v>1178.0999999999999</v>
      </c>
      <c r="H43" s="24">
        <f t="shared" si="2"/>
        <v>0.9</v>
      </c>
      <c r="I43" s="24">
        <f t="shared" si="3"/>
        <v>6.2631578947368416</v>
      </c>
    </row>
    <row r="44" spans="2:9" x14ac:dyDescent="0.25">
      <c r="B44" s="38"/>
      <c r="C44" s="19"/>
      <c r="D44" s="19" t="s">
        <v>8</v>
      </c>
      <c r="E44" s="23">
        <v>180</v>
      </c>
      <c r="F44" s="23">
        <v>160.69999999999999</v>
      </c>
      <c r="G44" s="23">
        <v>582.09999999999991</v>
      </c>
      <c r="H44" s="24">
        <f t="shared" si="2"/>
        <v>0.89277777777777767</v>
      </c>
      <c r="I44" s="24">
        <f t="shared" si="3"/>
        <v>3.6222775357809578</v>
      </c>
    </row>
    <row r="45" spans="2:9" x14ac:dyDescent="0.25">
      <c r="B45" s="38"/>
      <c r="C45" s="19"/>
      <c r="D45" s="19" t="s">
        <v>9</v>
      </c>
      <c r="E45" s="23">
        <v>184</v>
      </c>
      <c r="F45" s="23">
        <v>184</v>
      </c>
      <c r="G45" s="23">
        <v>736</v>
      </c>
      <c r="H45" s="24">
        <f t="shared" si="2"/>
        <v>1</v>
      </c>
      <c r="I45" s="24">
        <f t="shared" si="3"/>
        <v>4</v>
      </c>
    </row>
    <row r="46" spans="2:9" x14ac:dyDescent="0.25">
      <c r="B46" s="38"/>
      <c r="C46" s="19"/>
      <c r="D46" s="19" t="s">
        <v>10</v>
      </c>
      <c r="E46" s="23">
        <v>165</v>
      </c>
      <c r="F46" s="23">
        <v>115.5</v>
      </c>
      <c r="G46" s="23">
        <v>462</v>
      </c>
      <c r="H46" s="24">
        <f t="shared" si="2"/>
        <v>0.7</v>
      </c>
      <c r="I46" s="24">
        <f t="shared" si="3"/>
        <v>4</v>
      </c>
    </row>
    <row r="47" spans="2:9" x14ac:dyDescent="0.25">
      <c r="B47" s="38"/>
      <c r="C47" s="20" t="s">
        <v>38</v>
      </c>
      <c r="D47" s="21"/>
      <c r="E47" s="22">
        <f>+SUM(E48:E49)/5</f>
        <v>10</v>
      </c>
      <c r="F47" s="22">
        <f t="shared" ref="F47:G47" si="10">+SUM(F48:F49)/5</f>
        <v>6.56</v>
      </c>
      <c r="G47" s="22">
        <f t="shared" si="10"/>
        <v>26.24</v>
      </c>
      <c r="H47" s="25">
        <f>+AVERAGE(H48:H51)</f>
        <v>0.68025297619047631</v>
      </c>
      <c r="I47" s="25">
        <f>+AVERAGE(I48:I51)</f>
        <v>5.4013187702265366</v>
      </c>
    </row>
    <row r="48" spans="2:9" x14ac:dyDescent="0.25">
      <c r="B48" s="38"/>
      <c r="C48" s="19"/>
      <c r="D48" s="19" t="s">
        <v>9</v>
      </c>
      <c r="E48" s="23">
        <v>10</v>
      </c>
      <c r="F48" s="23">
        <v>6</v>
      </c>
      <c r="G48" s="23">
        <v>24</v>
      </c>
      <c r="H48" s="24">
        <f t="shared" si="2"/>
        <v>0.6</v>
      </c>
      <c r="I48" s="24">
        <f t="shared" si="3"/>
        <v>4</v>
      </c>
    </row>
    <row r="49" spans="2:9" x14ac:dyDescent="0.25">
      <c r="B49" s="38"/>
      <c r="C49" s="19"/>
      <c r="D49" s="19" t="s">
        <v>10</v>
      </c>
      <c r="E49" s="23">
        <v>40</v>
      </c>
      <c r="F49" s="23">
        <v>26.799999999999997</v>
      </c>
      <c r="G49" s="23">
        <v>107.19999999999999</v>
      </c>
      <c r="H49" s="24">
        <f t="shared" si="2"/>
        <v>0.66999999999999993</v>
      </c>
      <c r="I49" s="24">
        <f t="shared" si="3"/>
        <v>4</v>
      </c>
    </row>
    <row r="50" spans="2:9" x14ac:dyDescent="0.25">
      <c r="B50" s="38"/>
      <c r="C50" s="20" t="s">
        <v>39</v>
      </c>
      <c r="D50" s="21"/>
      <c r="E50" s="22">
        <f>+SUM(E51:E54)/5</f>
        <v>11.8</v>
      </c>
      <c r="F50" s="22">
        <f t="shared" ref="F50:G50" si="11">+SUM(F51:F54)/5</f>
        <v>8.9</v>
      </c>
      <c r="G50" s="22">
        <f t="shared" si="11"/>
        <v>47.660000000000004</v>
      </c>
      <c r="H50" s="25">
        <f>+AVERAGE(H51:H54)</f>
        <v>0.75101190476190482</v>
      </c>
      <c r="I50" s="25">
        <f>+AVERAGE(I51:I54)</f>
        <v>5.6052750809061482</v>
      </c>
    </row>
    <row r="51" spans="2:9" x14ac:dyDescent="0.25">
      <c r="B51" s="38"/>
      <c r="C51" s="19"/>
      <c r="D51" s="19" t="s">
        <v>7</v>
      </c>
      <c r="E51" s="23">
        <v>10</v>
      </c>
      <c r="F51" s="23">
        <v>7</v>
      </c>
      <c r="G51" s="23">
        <v>56</v>
      </c>
      <c r="H51" s="24">
        <f t="shared" si="2"/>
        <v>0.7</v>
      </c>
      <c r="I51" s="24">
        <f t="shared" si="3"/>
        <v>8</v>
      </c>
    </row>
    <row r="52" spans="2:9" x14ac:dyDescent="0.25">
      <c r="B52" s="38"/>
      <c r="C52" s="19"/>
      <c r="D52" s="19" t="s">
        <v>8</v>
      </c>
      <c r="E52" s="23">
        <v>14</v>
      </c>
      <c r="F52" s="23">
        <v>10.3</v>
      </c>
      <c r="G52" s="23">
        <v>45.4</v>
      </c>
      <c r="H52" s="24">
        <f t="shared" si="2"/>
        <v>0.73571428571428577</v>
      </c>
      <c r="I52" s="24">
        <f t="shared" si="3"/>
        <v>4.407766990291262</v>
      </c>
    </row>
    <row r="53" spans="2:9" x14ac:dyDescent="0.25">
      <c r="B53" s="38"/>
      <c r="C53" s="19"/>
      <c r="D53" s="19" t="s">
        <v>9</v>
      </c>
      <c r="E53" s="23">
        <v>20</v>
      </c>
      <c r="F53" s="23">
        <v>14.700000000000001</v>
      </c>
      <c r="G53" s="23">
        <v>78.400000000000006</v>
      </c>
      <c r="H53" s="24">
        <f t="shared" si="2"/>
        <v>0.7350000000000001</v>
      </c>
      <c r="I53" s="24">
        <f t="shared" si="3"/>
        <v>5.333333333333333</v>
      </c>
    </row>
    <row r="54" spans="2:9" x14ac:dyDescent="0.25">
      <c r="B54" s="38"/>
      <c r="C54" s="19"/>
      <c r="D54" s="19" t="s">
        <v>10</v>
      </c>
      <c r="E54" s="23">
        <v>15</v>
      </c>
      <c r="F54" s="23">
        <v>12.5</v>
      </c>
      <c r="G54" s="23">
        <v>58.5</v>
      </c>
      <c r="H54" s="24">
        <f t="shared" si="2"/>
        <v>0.83333333333333337</v>
      </c>
      <c r="I54" s="24">
        <f t="shared" si="3"/>
        <v>4.68</v>
      </c>
    </row>
    <row r="55" spans="2:9" x14ac:dyDescent="0.25">
      <c r="B55" s="38"/>
      <c r="C55" s="20" t="s">
        <v>40</v>
      </c>
      <c r="D55" s="21"/>
      <c r="E55" s="22">
        <v>23.8</v>
      </c>
      <c r="F55" s="22">
        <v>21.41</v>
      </c>
      <c r="G55" s="22">
        <v>129.922</v>
      </c>
      <c r="H55" s="25">
        <f>+AVERAGE(H56:H60)</f>
        <v>0.89141941391941393</v>
      </c>
      <c r="I55" s="25">
        <f>+AVERAGE(I56:I60)</f>
        <v>6.0768799418580031</v>
      </c>
    </row>
    <row r="56" spans="2:9" x14ac:dyDescent="0.25">
      <c r="B56" s="38"/>
      <c r="C56" s="19"/>
      <c r="D56" s="19" t="s">
        <v>6</v>
      </c>
      <c r="E56" s="23">
        <v>21</v>
      </c>
      <c r="F56" s="23">
        <v>18.850000000000001</v>
      </c>
      <c r="G56" s="23">
        <v>170.71</v>
      </c>
      <c r="H56" s="24">
        <f t="shared" si="2"/>
        <v>0.89761904761904765</v>
      </c>
      <c r="I56" s="24">
        <f t="shared" si="3"/>
        <v>9.0562334217506635</v>
      </c>
    </row>
    <row r="57" spans="2:9" x14ac:dyDescent="0.25">
      <c r="B57" s="38"/>
      <c r="C57" s="19"/>
      <c r="D57" s="19" t="s">
        <v>7</v>
      </c>
      <c r="E57" s="23">
        <v>28</v>
      </c>
      <c r="F57" s="23">
        <v>24.45</v>
      </c>
      <c r="G57" s="23">
        <v>152.4</v>
      </c>
      <c r="H57" s="24">
        <f t="shared" si="2"/>
        <v>0.87321428571428572</v>
      </c>
      <c r="I57" s="24">
        <f t="shared" si="3"/>
        <v>6.2331288343558287</v>
      </c>
    </row>
    <row r="58" spans="2:9" x14ac:dyDescent="0.25">
      <c r="B58" s="38"/>
      <c r="C58" s="19"/>
      <c r="D58" s="19" t="s">
        <v>8</v>
      </c>
      <c r="E58" s="23">
        <v>28</v>
      </c>
      <c r="F58" s="23">
        <v>26.700000000000003</v>
      </c>
      <c r="G58" s="23">
        <v>146.05000000000001</v>
      </c>
      <c r="H58" s="24">
        <f t="shared" si="2"/>
        <v>0.95357142857142863</v>
      </c>
      <c r="I58" s="24">
        <f t="shared" si="3"/>
        <v>5.4700374531835205</v>
      </c>
    </row>
    <row r="59" spans="2:9" x14ac:dyDescent="0.25">
      <c r="B59" s="38"/>
      <c r="C59" s="19"/>
      <c r="D59" s="19" t="s">
        <v>9</v>
      </c>
      <c r="E59" s="23">
        <v>16</v>
      </c>
      <c r="F59" s="23">
        <v>12.8</v>
      </c>
      <c r="G59" s="23">
        <v>59.2</v>
      </c>
      <c r="H59" s="24">
        <f t="shared" si="2"/>
        <v>0.8</v>
      </c>
      <c r="I59" s="24">
        <f t="shared" si="3"/>
        <v>4.625</v>
      </c>
    </row>
    <row r="60" spans="2:9" x14ac:dyDescent="0.25">
      <c r="B60" s="38"/>
      <c r="C60" s="19"/>
      <c r="D60" s="19" t="s">
        <v>10</v>
      </c>
      <c r="E60" s="23">
        <v>26</v>
      </c>
      <c r="F60" s="23">
        <v>24.25</v>
      </c>
      <c r="G60" s="23">
        <v>121.25</v>
      </c>
      <c r="H60" s="24">
        <f t="shared" si="2"/>
        <v>0.93269230769230771</v>
      </c>
      <c r="I60" s="24">
        <f t="shared" si="3"/>
        <v>5</v>
      </c>
    </row>
    <row r="61" spans="2:9" x14ac:dyDescent="0.25">
      <c r="B61" s="38"/>
      <c r="C61" s="20" t="s">
        <v>41</v>
      </c>
      <c r="D61" s="21"/>
      <c r="E61" s="22">
        <f>+SUM(E62:E65)/5</f>
        <v>67.599999999999994</v>
      </c>
      <c r="F61" s="22">
        <f t="shared" ref="F61:G61" si="12">+SUM(F62:F65)/5</f>
        <v>52.67</v>
      </c>
      <c r="G61" s="22">
        <f t="shared" si="12"/>
        <v>213.18</v>
      </c>
      <c r="H61" s="25">
        <f>+AVERAGE(H62:H65)</f>
        <v>0.79376240993758884</v>
      </c>
      <c r="I61" s="25">
        <f>+AVERAGE(I62:I65)</f>
        <v>4.0644329896907214</v>
      </c>
    </row>
    <row r="62" spans="2:9" x14ac:dyDescent="0.25">
      <c r="B62" s="38"/>
      <c r="C62" s="19"/>
      <c r="D62" s="19" t="s">
        <v>7</v>
      </c>
      <c r="E62" s="23">
        <v>53</v>
      </c>
      <c r="F62" s="23">
        <v>48.5</v>
      </c>
      <c r="G62" s="23">
        <v>206.5</v>
      </c>
      <c r="H62" s="24">
        <f t="shared" si="2"/>
        <v>0.91509433962264153</v>
      </c>
      <c r="I62" s="24">
        <f t="shared" si="3"/>
        <v>4.2577319587628866</v>
      </c>
    </row>
    <row r="63" spans="2:9" x14ac:dyDescent="0.25">
      <c r="B63" s="38"/>
      <c r="C63" s="19"/>
      <c r="D63" s="19" t="s">
        <v>8</v>
      </c>
      <c r="E63" s="23">
        <v>87</v>
      </c>
      <c r="F63" s="23">
        <v>69</v>
      </c>
      <c r="G63" s="23">
        <v>276</v>
      </c>
      <c r="H63" s="24">
        <f t="shared" si="2"/>
        <v>0.7931034482758621</v>
      </c>
      <c r="I63" s="24">
        <f t="shared" si="3"/>
        <v>4</v>
      </c>
    </row>
    <row r="64" spans="2:9" x14ac:dyDescent="0.25">
      <c r="B64" s="38"/>
      <c r="C64" s="19"/>
      <c r="D64" s="19" t="s">
        <v>9</v>
      </c>
      <c r="E64" s="23">
        <v>108</v>
      </c>
      <c r="F64" s="23">
        <v>83</v>
      </c>
      <c r="G64" s="23">
        <v>332</v>
      </c>
      <c r="H64" s="24">
        <f t="shared" si="2"/>
        <v>0.76851851851851849</v>
      </c>
      <c r="I64" s="24">
        <f t="shared" si="3"/>
        <v>4</v>
      </c>
    </row>
    <row r="65" spans="2:9" x14ac:dyDescent="0.25">
      <c r="B65" s="38"/>
      <c r="C65" s="19"/>
      <c r="D65" s="19" t="s">
        <v>10</v>
      </c>
      <c r="E65" s="23">
        <v>90</v>
      </c>
      <c r="F65" s="23">
        <v>62.85</v>
      </c>
      <c r="G65" s="23">
        <v>251.4</v>
      </c>
      <c r="H65" s="24">
        <f t="shared" si="2"/>
        <v>0.69833333333333336</v>
      </c>
      <c r="I65" s="24">
        <f t="shared" si="3"/>
        <v>4</v>
      </c>
    </row>
    <row r="66" spans="2:9" x14ac:dyDescent="0.25">
      <c r="B66" s="38"/>
      <c r="C66" s="20" t="s">
        <v>42</v>
      </c>
      <c r="D66" s="21"/>
      <c r="E66" s="22">
        <f>+SUM(E67)/5</f>
        <v>2</v>
      </c>
      <c r="F66" s="22">
        <f t="shared" ref="F66:G66" si="13">+SUM(F67)/5</f>
        <v>1.5</v>
      </c>
      <c r="G66" s="22">
        <f t="shared" si="13"/>
        <v>7.5</v>
      </c>
      <c r="H66" s="25">
        <f>+AVERAGE(H67:H71)</f>
        <v>0.83148437500000016</v>
      </c>
      <c r="I66" s="25">
        <f>+AVERAGE(I67:I71)</f>
        <v>5.2737525537081922</v>
      </c>
    </row>
    <row r="67" spans="2:9" x14ac:dyDescent="0.25">
      <c r="B67" s="38"/>
      <c r="C67" s="19"/>
      <c r="D67" s="19" t="s">
        <v>8</v>
      </c>
      <c r="E67" s="23">
        <v>10</v>
      </c>
      <c r="F67" s="23">
        <v>7.5</v>
      </c>
      <c r="G67" s="23">
        <v>37.5</v>
      </c>
      <c r="H67" s="24">
        <f t="shared" si="2"/>
        <v>0.75</v>
      </c>
      <c r="I67" s="24">
        <f t="shared" si="3"/>
        <v>5</v>
      </c>
    </row>
    <row r="68" spans="2:9" x14ac:dyDescent="0.25">
      <c r="B68" s="31" t="s">
        <v>21</v>
      </c>
      <c r="C68" s="18"/>
      <c r="D68" s="18"/>
      <c r="E68" s="26">
        <f>+E69+E72+E76</f>
        <v>21.333333333333332</v>
      </c>
      <c r="F68" s="26">
        <f t="shared" ref="F68:G68" si="14">+F69+F72+F76</f>
        <v>18.066666666666666</v>
      </c>
      <c r="G68" s="26">
        <f t="shared" si="14"/>
        <v>96.9</v>
      </c>
      <c r="H68" s="26">
        <f>+F68/E68</f>
        <v>0.84687500000000004</v>
      </c>
      <c r="I68" s="26">
        <f>+G68/F68</f>
        <v>5.3634686346863472</v>
      </c>
    </row>
    <row r="69" spans="2:9" x14ac:dyDescent="0.25">
      <c r="B69" s="38"/>
      <c r="C69" s="20" t="s">
        <v>43</v>
      </c>
      <c r="D69" s="21"/>
      <c r="E69" s="22">
        <f>+SUM(E70:E71)/3</f>
        <v>5.333333333333333</v>
      </c>
      <c r="F69" s="22">
        <f t="shared" ref="F69:G69" si="15">+SUM(F70:F71)/3</f>
        <v>4.4666666666666668</v>
      </c>
      <c r="G69" s="22">
        <f t="shared" si="15"/>
        <v>23.533333333333331</v>
      </c>
      <c r="H69" s="25">
        <f>+AVERAGE(H70:H73)</f>
        <v>0.86054687500000004</v>
      </c>
      <c r="I69" s="25">
        <f>+AVERAGE(I70:I73)</f>
        <v>5.5552941338546136</v>
      </c>
    </row>
    <row r="70" spans="2:9" x14ac:dyDescent="0.25">
      <c r="B70" s="38"/>
      <c r="C70" s="19"/>
      <c r="D70" s="19" t="s">
        <v>9</v>
      </c>
      <c r="E70" s="23">
        <v>10</v>
      </c>
      <c r="F70" s="23">
        <v>8</v>
      </c>
      <c r="G70" s="23">
        <v>43.6</v>
      </c>
      <c r="H70" s="24">
        <f t="shared" ref="H70:H101" si="16">+IF(E70=0,0,F70/E70)</f>
        <v>0.8</v>
      </c>
      <c r="I70" s="24">
        <f t="shared" ref="I70:I101" si="17">+IF(F70=0,0,G70/F70)</f>
        <v>5.45</v>
      </c>
    </row>
    <row r="71" spans="2:9" x14ac:dyDescent="0.25">
      <c r="B71" s="38"/>
      <c r="C71" s="19"/>
      <c r="D71" s="19" t="s">
        <v>10</v>
      </c>
      <c r="E71" s="23">
        <v>6</v>
      </c>
      <c r="F71" s="23">
        <v>5.4</v>
      </c>
      <c r="G71" s="23">
        <v>27</v>
      </c>
      <c r="H71" s="24">
        <f t="shared" si="16"/>
        <v>0.9</v>
      </c>
      <c r="I71" s="24">
        <f t="shared" si="17"/>
        <v>5</v>
      </c>
    </row>
    <row r="72" spans="2:9" x14ac:dyDescent="0.25">
      <c r="B72" s="38"/>
      <c r="C72" s="20" t="s">
        <v>27</v>
      </c>
      <c r="D72" s="21"/>
      <c r="E72" s="22">
        <f>+SUM(E73:E75)/3</f>
        <v>10</v>
      </c>
      <c r="F72" s="22">
        <f t="shared" ref="F72:G72" si="18">+SUM(F73:F75)/3</f>
        <v>8.3333333333333339</v>
      </c>
      <c r="G72" s="22">
        <f t="shared" si="18"/>
        <v>43.433333333333337</v>
      </c>
      <c r="H72" s="25">
        <f>+AVERAGE(H73:H76)</f>
        <v>0.84218749999999998</v>
      </c>
      <c r="I72" s="25">
        <f>+AVERAGE(I73:I76)</f>
        <v>5.5211765354184541</v>
      </c>
    </row>
    <row r="73" spans="2:9" x14ac:dyDescent="0.25">
      <c r="B73" s="38"/>
      <c r="C73" s="19"/>
      <c r="D73" s="19" t="s">
        <v>8</v>
      </c>
      <c r="E73" s="23">
        <v>8</v>
      </c>
      <c r="F73" s="23">
        <v>7.2</v>
      </c>
      <c r="G73" s="23">
        <v>45</v>
      </c>
      <c r="H73" s="24">
        <f t="shared" si="16"/>
        <v>0.9</v>
      </c>
      <c r="I73" s="24">
        <f t="shared" si="17"/>
        <v>6.25</v>
      </c>
    </row>
    <row r="74" spans="2:9" x14ac:dyDescent="0.25">
      <c r="B74" s="38"/>
      <c r="C74" s="19"/>
      <c r="D74" s="19" t="s">
        <v>9</v>
      </c>
      <c r="E74" s="23">
        <v>6</v>
      </c>
      <c r="F74" s="23">
        <v>4.7</v>
      </c>
      <c r="G74" s="23">
        <v>27.5</v>
      </c>
      <c r="H74" s="24">
        <f t="shared" si="16"/>
        <v>0.78333333333333333</v>
      </c>
      <c r="I74" s="24">
        <f t="shared" si="17"/>
        <v>5.8510638297872335</v>
      </c>
    </row>
    <row r="75" spans="2:9" x14ac:dyDescent="0.25">
      <c r="B75" s="38"/>
      <c r="C75" s="19"/>
      <c r="D75" s="19" t="s">
        <v>10</v>
      </c>
      <c r="E75" s="23">
        <v>16</v>
      </c>
      <c r="F75" s="23">
        <v>13.100000000000001</v>
      </c>
      <c r="G75" s="23">
        <v>57.800000000000004</v>
      </c>
      <c r="H75" s="24">
        <f t="shared" si="16"/>
        <v>0.81875000000000009</v>
      </c>
      <c r="I75" s="24">
        <f t="shared" si="17"/>
        <v>4.4122137404580153</v>
      </c>
    </row>
    <row r="76" spans="2:9" x14ac:dyDescent="0.25">
      <c r="B76" s="38"/>
      <c r="C76" s="20" t="s">
        <v>28</v>
      </c>
      <c r="D76" s="21"/>
      <c r="E76" s="22">
        <f>+SUM(E77:E79)/3</f>
        <v>6</v>
      </c>
      <c r="F76" s="22">
        <f t="shared" ref="F76:G76" si="19">+SUM(F77:F79)/3</f>
        <v>5.2666666666666666</v>
      </c>
      <c r="G76" s="22">
        <f t="shared" si="19"/>
        <v>29.933333333333334</v>
      </c>
      <c r="H76" s="25">
        <f>+AVERAGE(H77:H79)</f>
        <v>0.8666666666666667</v>
      </c>
      <c r="I76" s="25">
        <f>+AVERAGE(I77:I79)</f>
        <v>5.5714285714285703</v>
      </c>
    </row>
    <row r="77" spans="2:9" x14ac:dyDescent="0.25">
      <c r="B77" s="38"/>
      <c r="C77" s="19"/>
      <c r="D77" s="19" t="s">
        <v>8</v>
      </c>
      <c r="E77" s="23">
        <v>7</v>
      </c>
      <c r="F77" s="23">
        <v>6.3000000000000007</v>
      </c>
      <c r="G77" s="23">
        <v>42.3</v>
      </c>
      <c r="H77" s="24">
        <f t="shared" si="16"/>
        <v>0.90000000000000013</v>
      </c>
      <c r="I77" s="24">
        <f t="shared" si="17"/>
        <v>6.7142857142857126</v>
      </c>
    </row>
    <row r="78" spans="2:9" x14ac:dyDescent="0.25">
      <c r="B78" s="38"/>
      <c r="C78" s="19"/>
      <c r="D78" s="19" t="s">
        <v>9</v>
      </c>
      <c r="E78" s="23">
        <v>4</v>
      </c>
      <c r="F78" s="23">
        <v>3.2</v>
      </c>
      <c r="G78" s="23">
        <v>16</v>
      </c>
      <c r="H78" s="24">
        <f t="shared" si="16"/>
        <v>0.8</v>
      </c>
      <c r="I78" s="24">
        <f t="shared" si="17"/>
        <v>5</v>
      </c>
    </row>
    <row r="79" spans="2:9" x14ac:dyDescent="0.25">
      <c r="B79" s="38"/>
      <c r="C79" s="19"/>
      <c r="D79" s="19" t="s">
        <v>10</v>
      </c>
      <c r="E79" s="23">
        <v>7</v>
      </c>
      <c r="F79" s="23">
        <v>6.3</v>
      </c>
      <c r="G79" s="23">
        <v>31.5</v>
      </c>
      <c r="H79" s="24">
        <f t="shared" si="16"/>
        <v>0.9</v>
      </c>
      <c r="I79" s="24">
        <f t="shared" si="17"/>
        <v>5</v>
      </c>
    </row>
    <row r="80" spans="2:9" x14ac:dyDescent="0.25">
      <c r="B80" s="31" t="s">
        <v>11</v>
      </c>
      <c r="C80" s="18"/>
      <c r="D80" s="18"/>
      <c r="E80" s="26">
        <f>(E81+E83)/2</f>
        <v>7.75</v>
      </c>
      <c r="F80" s="26">
        <f t="shared" ref="F80:G80" si="20">(F81+F83)/2</f>
        <v>15.75</v>
      </c>
      <c r="G80" s="26">
        <f t="shared" si="20"/>
        <v>61.075000000000003</v>
      </c>
      <c r="H80" s="26">
        <f>+F80/E80</f>
        <v>2.032258064516129</v>
      </c>
      <c r="I80" s="26">
        <f>+G80/F80</f>
        <v>3.8777777777777778</v>
      </c>
    </row>
    <row r="81" spans="2:9" x14ac:dyDescent="0.25">
      <c r="B81" s="38"/>
      <c r="C81" s="20" t="s">
        <v>11</v>
      </c>
      <c r="D81" s="21"/>
      <c r="E81" s="22">
        <v>11.5</v>
      </c>
      <c r="F81" s="22">
        <v>25</v>
      </c>
      <c r="G81" s="22">
        <v>64.900000000000006</v>
      </c>
      <c r="H81" s="25">
        <f>+AVERAGE(H82:H84)</f>
        <v>1.557342530064755</v>
      </c>
      <c r="I81" s="25">
        <f>+AVERAGE(I82:I84)</f>
        <v>5.6465240961286938</v>
      </c>
    </row>
    <row r="82" spans="2:9" x14ac:dyDescent="0.25">
      <c r="B82" s="38"/>
      <c r="C82" s="19"/>
      <c r="D82" s="19" t="s">
        <v>9</v>
      </c>
      <c r="E82" s="23">
        <v>11.5</v>
      </c>
      <c r="F82" s="23">
        <v>25</v>
      </c>
      <c r="G82" s="23">
        <v>64.900000000000006</v>
      </c>
      <c r="H82" s="24">
        <f t="shared" si="16"/>
        <v>2.1739130434782608</v>
      </c>
      <c r="I82" s="24">
        <f t="shared" si="17"/>
        <v>2.5960000000000001</v>
      </c>
    </row>
    <row r="83" spans="2:9" x14ac:dyDescent="0.25">
      <c r="B83" s="38"/>
      <c r="C83" s="20" t="s">
        <v>44</v>
      </c>
      <c r="D83" s="21"/>
      <c r="E83" s="22">
        <v>4</v>
      </c>
      <c r="F83" s="22">
        <v>6.5</v>
      </c>
      <c r="G83" s="22">
        <v>57.25</v>
      </c>
      <c r="H83" s="25">
        <f>+AVERAGE(H84:H88)</f>
        <v>0.87311454671600364</v>
      </c>
      <c r="I83" s="25">
        <f>+AVERAGE(I84:I88)</f>
        <v>5.535879980693772</v>
      </c>
    </row>
    <row r="84" spans="2:9" x14ac:dyDescent="0.25">
      <c r="B84" s="38"/>
      <c r="C84" s="19"/>
      <c r="D84" s="19" t="s">
        <v>6</v>
      </c>
      <c r="E84" s="23">
        <v>4</v>
      </c>
      <c r="F84" s="23">
        <v>6.5</v>
      </c>
      <c r="G84" s="23">
        <v>57.25</v>
      </c>
      <c r="H84" s="24">
        <f t="shared" si="16"/>
        <v>1.625</v>
      </c>
      <c r="I84" s="24">
        <f t="shared" si="17"/>
        <v>8.8076923076923084</v>
      </c>
    </row>
    <row r="85" spans="2:9" x14ac:dyDescent="0.25">
      <c r="B85" s="31" t="s">
        <v>22</v>
      </c>
      <c r="C85" s="18"/>
      <c r="D85" s="18"/>
      <c r="E85" s="26">
        <f>(E86+E89+E92+E96+E99)</f>
        <v>14.413333333333334</v>
      </c>
      <c r="F85" s="26">
        <f>+F86+F89+F92+F96+F99</f>
        <v>9.1733333333333338</v>
      </c>
      <c r="G85" s="26">
        <f t="shared" ref="G85" si="21">+G86+G89+G92+G96+G99</f>
        <v>41.083100000000002</v>
      </c>
      <c r="H85" s="26">
        <f>+F85/E85</f>
        <v>0.63644773358001849</v>
      </c>
      <c r="I85" s="26">
        <f>+G85/F85</f>
        <v>4.4785356104651166</v>
      </c>
    </row>
    <row r="86" spans="2:9" x14ac:dyDescent="0.25">
      <c r="B86" s="38"/>
      <c r="C86" s="20" t="s">
        <v>29</v>
      </c>
      <c r="D86" s="21"/>
      <c r="E86" s="22">
        <f>+SUM(E87:E88)/3</f>
        <v>2</v>
      </c>
      <c r="F86" s="22">
        <f t="shared" ref="F86:G86" si="22">+SUM(F87:F88)/3</f>
        <v>1.3783333333333332</v>
      </c>
      <c r="G86" s="22">
        <f t="shared" si="22"/>
        <v>6.5050999999999997</v>
      </c>
      <c r="H86" s="25">
        <f>+AVERAGE(H87:H88)</f>
        <v>0.70137499999999997</v>
      </c>
      <c r="I86" s="25">
        <f>+AVERAGE(I87:I88)</f>
        <v>4.7977239951038104</v>
      </c>
    </row>
    <row r="87" spans="2:9" x14ac:dyDescent="0.25">
      <c r="B87" s="38"/>
      <c r="C87" s="19"/>
      <c r="D87" s="19" t="s">
        <v>9</v>
      </c>
      <c r="E87" s="23">
        <v>2</v>
      </c>
      <c r="F87" s="23">
        <v>1.476</v>
      </c>
      <c r="G87" s="23">
        <v>7.4847999999999999</v>
      </c>
      <c r="H87" s="24">
        <f t="shared" si="16"/>
        <v>0.73799999999999999</v>
      </c>
      <c r="I87" s="24">
        <f t="shared" si="17"/>
        <v>5.0710027100271002</v>
      </c>
    </row>
    <row r="88" spans="2:9" x14ac:dyDescent="0.25">
      <c r="B88" s="38"/>
      <c r="C88" s="19"/>
      <c r="D88" s="19" t="s">
        <v>10</v>
      </c>
      <c r="E88" s="23">
        <v>4</v>
      </c>
      <c r="F88" s="23">
        <v>2.6589999999999998</v>
      </c>
      <c r="G88" s="23">
        <v>12.0305</v>
      </c>
      <c r="H88" s="24">
        <f t="shared" si="16"/>
        <v>0.66474999999999995</v>
      </c>
      <c r="I88" s="24">
        <f t="shared" si="17"/>
        <v>4.5244452801805197</v>
      </c>
    </row>
    <row r="89" spans="2:9" x14ac:dyDescent="0.25">
      <c r="B89" s="38"/>
      <c r="C89" s="20" t="s">
        <v>30</v>
      </c>
      <c r="D89" s="21"/>
      <c r="E89" s="22">
        <f>+SUM(E90:E91)/3</f>
        <v>3.6666666666666665</v>
      </c>
      <c r="F89" s="22">
        <f t="shared" ref="F89:G89" si="23">+SUM(F90:F91)/3</f>
        <v>2.3656666666666664</v>
      </c>
      <c r="G89" s="22">
        <f t="shared" si="23"/>
        <v>10.403866666666667</v>
      </c>
      <c r="H89" s="25">
        <f>+AVERAGE(H90:H91)</f>
        <v>0.64374999999999993</v>
      </c>
      <c r="I89" s="25">
        <f>+AVERAGE(I90:I91)</f>
        <v>4.4164248956537566</v>
      </c>
    </row>
    <row r="90" spans="2:9" x14ac:dyDescent="0.25">
      <c r="B90" s="38"/>
      <c r="C90" s="19"/>
      <c r="D90" s="19" t="s">
        <v>9</v>
      </c>
      <c r="E90" s="23">
        <v>6</v>
      </c>
      <c r="F90" s="23">
        <v>3.9569999999999999</v>
      </c>
      <c r="G90" s="23">
        <v>16.837600000000002</v>
      </c>
      <c r="H90" s="24">
        <f t="shared" si="16"/>
        <v>0.65949999999999998</v>
      </c>
      <c r="I90" s="24">
        <f t="shared" si="17"/>
        <v>4.2551427849380854</v>
      </c>
    </row>
    <row r="91" spans="2:9" x14ac:dyDescent="0.25">
      <c r="B91" s="38"/>
      <c r="C91" s="19"/>
      <c r="D91" s="19" t="s">
        <v>10</v>
      </c>
      <c r="E91" s="23">
        <v>5</v>
      </c>
      <c r="F91" s="23">
        <v>3.1399999999999997</v>
      </c>
      <c r="G91" s="23">
        <v>14.373999999999999</v>
      </c>
      <c r="H91" s="24">
        <f t="shared" si="16"/>
        <v>0.62799999999999989</v>
      </c>
      <c r="I91" s="24">
        <f t="shared" si="17"/>
        <v>4.577707006369427</v>
      </c>
    </row>
    <row r="92" spans="2:9" x14ac:dyDescent="0.25">
      <c r="B92" s="38"/>
      <c r="C92" s="20" t="s">
        <v>31</v>
      </c>
      <c r="D92" s="21"/>
      <c r="E92" s="22">
        <f>+SUM(E93:E95)/3</f>
        <v>2.5</v>
      </c>
      <c r="F92" s="22">
        <f t="shared" ref="F92:G92" si="24">+SUM(F93:F95)/3</f>
        <v>1.6433333333333333</v>
      </c>
      <c r="G92" s="22">
        <f t="shared" si="24"/>
        <v>7.2266666666666666</v>
      </c>
      <c r="H92" s="25">
        <f>+AVERAGE(H93:H95)</f>
        <v>0.6752380952380953</v>
      </c>
      <c r="I92" s="25">
        <f>+AVERAGE(I93:I95)</f>
        <v>4.4159504452187379</v>
      </c>
    </row>
    <row r="93" spans="2:9" x14ac:dyDescent="0.25">
      <c r="B93" s="38"/>
      <c r="C93" s="19"/>
      <c r="D93" s="19" t="s">
        <v>7</v>
      </c>
      <c r="E93" s="23">
        <v>2</v>
      </c>
      <c r="F93" s="23">
        <v>1.6800000000000002</v>
      </c>
      <c r="G93" s="23">
        <v>7.12</v>
      </c>
      <c r="H93" s="24">
        <f t="shared" si="16"/>
        <v>0.84000000000000008</v>
      </c>
      <c r="I93" s="24">
        <f t="shared" si="17"/>
        <v>4.2380952380952381</v>
      </c>
    </row>
    <row r="94" spans="2:9" x14ac:dyDescent="0.25">
      <c r="B94" s="38"/>
      <c r="C94" s="19"/>
      <c r="D94" s="19" t="s">
        <v>9</v>
      </c>
      <c r="E94" s="23">
        <v>3.5</v>
      </c>
      <c r="F94" s="23">
        <v>2.0499999999999998</v>
      </c>
      <c r="G94" s="23">
        <v>9.0399999999999991</v>
      </c>
      <c r="H94" s="24">
        <f t="shared" si="16"/>
        <v>0.58571428571428563</v>
      </c>
      <c r="I94" s="24">
        <f t="shared" si="17"/>
        <v>4.409756097560976</v>
      </c>
    </row>
    <row r="95" spans="2:9" x14ac:dyDescent="0.25">
      <c r="B95" s="38"/>
      <c r="C95" s="19"/>
      <c r="D95" s="19" t="s">
        <v>10</v>
      </c>
      <c r="E95" s="23">
        <v>2</v>
      </c>
      <c r="F95" s="23">
        <v>1.2</v>
      </c>
      <c r="G95" s="23">
        <v>5.52</v>
      </c>
      <c r="H95" s="24">
        <f t="shared" si="16"/>
        <v>0.6</v>
      </c>
      <c r="I95" s="24">
        <f t="shared" si="17"/>
        <v>4.5999999999999996</v>
      </c>
    </row>
    <row r="96" spans="2:9" x14ac:dyDescent="0.25">
      <c r="B96" s="38"/>
      <c r="C96" s="20" t="s">
        <v>32</v>
      </c>
      <c r="D96" s="21"/>
      <c r="E96" s="22">
        <f>+SUM(E97:E98)/3</f>
        <v>1.8333333333333333</v>
      </c>
      <c r="F96" s="22">
        <f t="shared" ref="F96:G96" si="25">+SUM(F97:F98)/3</f>
        <v>0.91999999999999993</v>
      </c>
      <c r="G96" s="22">
        <f t="shared" si="25"/>
        <v>3.7693333333333334</v>
      </c>
      <c r="H96" s="25">
        <f>+AVERAGE(H97:H98)</f>
        <v>0.54</v>
      </c>
      <c r="I96" s="25">
        <f>+AVERAGE(I97:I98)</f>
        <v>4.0999999999999996</v>
      </c>
    </row>
    <row r="97" spans="2:9" x14ac:dyDescent="0.25">
      <c r="B97" s="38"/>
      <c r="C97" s="19"/>
      <c r="D97" s="19" t="s">
        <v>9</v>
      </c>
      <c r="E97" s="23">
        <v>3.5</v>
      </c>
      <c r="F97" s="23">
        <v>1.4</v>
      </c>
      <c r="G97" s="23">
        <v>5.46</v>
      </c>
      <c r="H97" s="24">
        <f t="shared" si="16"/>
        <v>0.39999999999999997</v>
      </c>
      <c r="I97" s="24">
        <f t="shared" si="17"/>
        <v>3.9000000000000004</v>
      </c>
    </row>
    <row r="98" spans="2:9" x14ac:dyDescent="0.25">
      <c r="B98" s="38"/>
      <c r="C98" s="19"/>
      <c r="D98" s="19" t="s">
        <v>10</v>
      </c>
      <c r="E98" s="23">
        <v>2</v>
      </c>
      <c r="F98" s="23">
        <v>1.36</v>
      </c>
      <c r="G98" s="23">
        <v>5.8479999999999999</v>
      </c>
      <c r="H98" s="24">
        <f t="shared" si="16"/>
        <v>0.68</v>
      </c>
      <c r="I98" s="24">
        <f t="shared" si="17"/>
        <v>4.3</v>
      </c>
    </row>
    <row r="99" spans="2:9" x14ac:dyDescent="0.25">
      <c r="B99" s="38"/>
      <c r="C99" s="20" t="s">
        <v>33</v>
      </c>
      <c r="D99" s="21"/>
      <c r="E99" s="22">
        <f>+SUM(E100:E101)/3</f>
        <v>4.4133333333333331</v>
      </c>
      <c r="F99" s="22">
        <f t="shared" ref="F99:G99" si="26">+SUM(F100:F101)/3</f>
        <v>2.8660000000000001</v>
      </c>
      <c r="G99" s="22">
        <f t="shared" si="26"/>
        <v>13.178133333333335</v>
      </c>
      <c r="H99" s="25">
        <f>+AVERAGE(H100:H101)</f>
        <v>0.64796703296703306</v>
      </c>
      <c r="I99" s="25">
        <f>+AVERAGE(I100:I101)</f>
        <v>4.5892501179523473</v>
      </c>
    </row>
    <row r="100" spans="2:9" x14ac:dyDescent="0.25">
      <c r="B100" s="38"/>
      <c r="C100" s="19"/>
      <c r="D100" s="19" t="s">
        <v>9</v>
      </c>
      <c r="E100" s="23">
        <v>6.24</v>
      </c>
      <c r="F100" s="23">
        <v>3.8879999999999999</v>
      </c>
      <c r="G100" s="23">
        <v>17.4834</v>
      </c>
      <c r="H100" s="24">
        <f t="shared" si="16"/>
        <v>0.62307692307692308</v>
      </c>
      <c r="I100" s="24">
        <f t="shared" si="17"/>
        <v>4.4967592592592593</v>
      </c>
    </row>
    <row r="101" spans="2:9" x14ac:dyDescent="0.25">
      <c r="B101" s="38"/>
      <c r="C101" s="19"/>
      <c r="D101" s="19" t="s">
        <v>10</v>
      </c>
      <c r="E101" s="23">
        <v>7</v>
      </c>
      <c r="F101" s="23">
        <v>4.7100000000000009</v>
      </c>
      <c r="G101" s="23">
        <v>22.051000000000002</v>
      </c>
      <c r="H101" s="24">
        <f t="shared" si="16"/>
        <v>0.67285714285714293</v>
      </c>
      <c r="I101" s="24">
        <f t="shared" si="17"/>
        <v>4.6817409766454352</v>
      </c>
    </row>
  </sheetData>
  <mergeCells count="1">
    <mergeCell ref="B1:I1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Serie Quinua</vt:lpstr>
      <vt:lpstr>Quinua Provincia</vt:lpstr>
      <vt:lpstr>Quinua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Llanos</dc:creator>
  <cp:lastModifiedBy>Oscar Llanos</cp:lastModifiedBy>
  <dcterms:created xsi:type="dcterms:W3CDTF">2019-03-09T15:07:50Z</dcterms:created>
  <dcterms:modified xsi:type="dcterms:W3CDTF">2019-03-23T18:20:26Z</dcterms:modified>
</cp:coreProperties>
</file>